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25" activeTab="0"/>
  </bookViews>
  <sheets>
    <sheet name="декабрь" sheetId="1" r:id="rId1"/>
  </sheets>
  <definedNames>
    <definedName name="_xlnm._FilterDatabase" localSheetId="0" hidden="1">'декабрь'!$A$13:$I$269</definedName>
    <definedName name="_xlnm.Print_Titles" localSheetId="0">'декабрь'!$12:$13</definedName>
    <definedName name="_xlnm.Print_Area" localSheetId="0">'декабрь'!$A$1:$Q$269</definedName>
  </definedNames>
  <calcPr fullCalcOnLoad="1"/>
</workbook>
</file>

<file path=xl/sharedStrings.xml><?xml version="1.0" encoding="utf-8"?>
<sst xmlns="http://schemas.openxmlformats.org/spreadsheetml/2006/main" count="1357" uniqueCount="312">
  <si>
    <t>Обеспечение деятельности представительных органов муниципальных образований</t>
  </si>
  <si>
    <t xml:space="preserve">Непрограммные расходы 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</si>
  <si>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</si>
  <si>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</si>
  <si>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</si>
  <si>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</si>
  <si>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</si>
  <si>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</si>
  <si>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</si>
  <si>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</si>
  <si>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</si>
  <si>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</si>
  <si>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</si>
  <si>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</si>
  <si>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</si>
  <si>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</si>
  <si>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</si>
  <si>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</si>
  <si>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</si>
  <si>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</si>
  <si>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</si>
  <si>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</si>
  <si>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</si>
  <si>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</si>
  <si>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</si>
  <si>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</si>
  <si>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</si>
  <si>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</si>
  <si>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</si>
  <si>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</si>
  <si>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</si>
  <si>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</si>
  <si>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</si>
  <si>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</si>
  <si>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</si>
  <si>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</si>
  <si>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</si>
  <si>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</si>
  <si>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</si>
  <si>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</si>
  <si>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</si>
  <si>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</si>
  <si>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</si>
  <si>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</si>
  <si>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</si>
  <si>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</si>
  <si>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</si>
  <si>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</si>
  <si>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</si>
  <si>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</si>
  <si>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</si>
  <si>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</si>
  <si>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</si>
  <si>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</si>
  <si>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</si>
  <si>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</si>
  <si>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</si>
  <si>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</si>
  <si>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</si>
  <si>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</si>
  <si>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</si>
  <si>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</si>
  <si>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</si>
  <si>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</si>
  <si>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</si>
  <si>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</si>
  <si>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</si>
  <si>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</si>
  <si>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</si>
  <si>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</si>
  <si>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</si>
  <si>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</si>
  <si>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</si>
  <si>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</si>
  <si>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</si>
  <si>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</si>
  <si>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</si>
  <si>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</si>
  <si>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</si>
  <si>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</si>
  <si>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</si>
  <si>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</si>
  <si>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</si>
  <si>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</si>
  <si>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</si>
  <si>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</si>
  <si>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15 3 01 00000</t>
  </si>
  <si>
    <t>15 3 01 13240</t>
  </si>
  <si>
    <t>16 0 00 00000</t>
  </si>
  <si>
    <t>16 1 00 00000</t>
  </si>
  <si>
    <t>16 1 01 14220</t>
  </si>
  <si>
    <t>16 1 01 95010</t>
  </si>
  <si>
    <t>82 0 00 00000</t>
  </si>
  <si>
    <t>82 0 01 06510</t>
  </si>
  <si>
    <t>98 9 09 15000</t>
  </si>
  <si>
    <t>17 0 00 00000</t>
  </si>
  <si>
    <t>98 9 09 06300</t>
  </si>
  <si>
    <t>98 9 09 15350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</si>
  <si>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</si>
  <si>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</si>
  <si>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</si>
  <si>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</si>
  <si>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</si>
  <si>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</si>
  <si>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</si>
  <si>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</si>
  <si>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</si>
  <si>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</si>
  <si>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</si>
  <si>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</si>
  <si>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</si>
  <si>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</si>
  <si>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</si>
  <si>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</si>
  <si>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</si>
  <si>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</si>
  <si>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</si>
  <si>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</si>
  <si>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</si>
  <si>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</si>
  <si>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</si>
  <si>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</si>
  <si>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</si>
  <si>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</si>
  <si>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</si>
  <si>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</si>
  <si>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</si>
  <si>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</si>
  <si>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</si>
  <si>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</si>
  <si>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</si>
  <si>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</si>
  <si>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</si>
  <si>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</si>
  <si>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</si>
  <si>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</si>
  <si>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 xml:space="preserve">Мероприятия в области жилищного хозяйства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</si>
  <si>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</si>
  <si>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</si>
  <si>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</si>
  <si>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</si>
  <si>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</si>
  <si>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</si>
  <si>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</si>
  <si>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</si>
  <si>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</si>
  <si>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</si>
  <si>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</si>
  <si>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</si>
  <si>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</si>
  <si>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</si>
  <si>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</si>
  <si>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</si>
  <si>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</si>
  <si>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</si>
  <si>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</si>
  <si>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</si>
  <si>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</si>
  <si>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</si>
  <si>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</si>
  <si>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</si>
  <si>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</si>
  <si>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</si>
  <si>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</si>
  <si>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</si>
  <si>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</si>
  <si>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</si>
  <si>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</si>
  <si>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01</t>
  </si>
  <si>
    <t>02</t>
  </si>
  <si>
    <t>03</t>
  </si>
  <si>
    <t>13</t>
  </si>
  <si>
    <t>11</t>
  </si>
  <si>
    <t>10</t>
  </si>
  <si>
    <t>08</t>
  </si>
  <si>
    <t>04</t>
  </si>
  <si>
    <t>09</t>
  </si>
  <si>
    <t>05</t>
  </si>
  <si>
    <t>12</t>
  </si>
  <si>
    <t>14</t>
  </si>
  <si>
    <t>06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</si>
  <si>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</si>
  <si>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</si>
  <si>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</si>
  <si>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</si>
  <si>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</si>
  <si>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</si>
  <si>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</si>
  <si>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</si>
  <si>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</si>
  <si>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</si>
  <si>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</si>
  <si>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</si>
  <si>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</si>
  <si>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</si>
  <si>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</si>
  <si>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</si>
  <si>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</si>
  <si>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</si>
  <si>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</si>
  <si>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</si>
  <si>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</si>
  <si>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</si>
  <si>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</si>
  <si>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</si>
  <si>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</si>
  <si>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</si>
  <si>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</si>
  <si>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</si>
  <si>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</si>
  <si>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8</t>
  </si>
  <si>
    <t>98 9 09 15360</t>
  </si>
  <si>
    <t xml:space="preserve">Организация сбора и вывоза бытовых отходов и мусора </t>
  </si>
  <si>
    <t>Оплата услуг по договору в целях организации хозяйственной деятельности на территории поселения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</si>
  <si>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</si>
  <si>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</si>
  <si>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</si>
  <si>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</si>
  <si>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</si>
  <si>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</si>
  <si>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</si>
  <si>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</si>
  <si>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</si>
  <si>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</si>
  <si>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</si>
  <si>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</si>
  <si>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Обеспечение  стимулирующих выплат работникам муниципальных учреждений культуры Ленинградской области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</si>
  <si>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</si>
  <si>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Осуществление первичного воинского учета на территориях, где отсутствуют военные комиссариаты</t>
  </si>
  <si>
    <t>Капитальный ремонт и ремонт автомобильных дорог общего пользования местного значения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</si>
  <si>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</si>
  <si>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</si>
  <si>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</si>
  <si>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</si>
  <si>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</si>
  <si>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</si>
  <si>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</si>
  <si>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1В 0 01 S4840</t>
  </si>
  <si>
    <t>Поддержка развития общественной инфраструктуры муниципального значения</t>
  </si>
  <si>
    <t>Социальное обеспечение населения</t>
  </si>
  <si>
    <t>1И 0 00 00000</t>
  </si>
  <si>
    <t>1И 0 01 00000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</si>
  <si>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</si>
  <si>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</si>
  <si>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19 1 01 S4840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</si>
  <si>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</si>
  <si>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</si>
  <si>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</si>
  <si>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</si>
  <si>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</si>
  <si>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</si>
  <si>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</si>
  <si>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</si>
  <si>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</si>
  <si>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</si>
  <si>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</si>
  <si>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</si>
  <si>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</si>
  <si>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</si>
  <si>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</si>
  <si>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18 0 01 00000</t>
  </si>
  <si>
    <t>18 0 01 10500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</si>
  <si>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</si>
  <si>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Основное мероприятие "Развитие и совершенствование муниципальной службы"</t>
  </si>
  <si>
    <t>98 9 09 14090</t>
  </si>
  <si>
    <t>Капитальный ремонт (ремонт) автомобильных дорог местного значения и искусственных сооружений на них</t>
  </si>
  <si>
    <t>98 9 09 14480</t>
  </si>
  <si>
    <t>Мероприятия по составлению, проверке и экспертизе смет на ремонт дорог общего пользования</t>
  </si>
  <si>
    <t>98 9 09 11040</t>
  </si>
  <si>
    <t>Выполнение кадастровых работ по формированию земельных участков, занятых автомобильными дорогами</t>
  </si>
  <si>
    <t>98 9 09 95180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</si>
  <si>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</si>
  <si>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</si>
  <si>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</si>
  <si>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</si>
  <si>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98 9 09 15340</t>
  </si>
  <si>
    <t>Организация и содержание мест захоронения</t>
  </si>
  <si>
    <t>Содержание и обслуживание объектов имущества казны муниципального образования</t>
  </si>
  <si>
    <t>98 9 09 10300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</si>
  <si>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</si>
  <si>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</si>
  <si>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</si>
  <si>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4Н 0 01 00000</t>
  </si>
  <si>
    <t>Организация и проведение мероприятий в подростковой и молодежной среде</t>
  </si>
  <si>
    <t>4Н 0 01 13610</t>
  </si>
  <si>
    <t>Основное мероприятие "Создание системы обращения с отходами  потребления на территории  МО Суховское сельское поселение"</t>
  </si>
  <si>
    <t>1В 0 02 00000</t>
  </si>
  <si>
    <t>1В 0 02 S4790</t>
  </si>
  <si>
    <t>Обеспечение комплексного развития сельских территорий</t>
  </si>
  <si>
    <t>1В 0 01 L5760</t>
  </si>
  <si>
    <t>Организация и проведение мероприятий в сфере культуры</t>
  </si>
  <si>
    <t>98 9 09 10980</t>
  </si>
  <si>
    <t>Реализация мероприятий по обеспечению жильем молодых семей</t>
  </si>
  <si>
    <t>1И 0 01 R4970</t>
  </si>
  <si>
    <t>Обслуживание государственного (муниципального) внутреннего долга</t>
  </si>
  <si>
    <t>98 9 09 15010</t>
  </si>
  <si>
    <t>Капитальный ремонт (ремонт) муниципального жилищного фонда</t>
  </si>
  <si>
    <t>98 9 09 15600</t>
  </si>
  <si>
    <t>Прочие мероприятия в сфере жилищно-коммунального хозяйства</t>
  </si>
  <si>
    <t>Основное мероприятие "Улучшение жилищных условий граждан, проживающих на сельских территориях"</t>
  </si>
  <si>
    <t>1И 0 02 00000</t>
  </si>
  <si>
    <t>1И 0 02 03340</t>
  </si>
  <si>
    <t>1И 0 02 R03340</t>
  </si>
  <si>
    <t>Предоставление гражданам социальных выплат на строительство (приобретение) жилья</t>
  </si>
  <si>
    <t xml:space="preserve"> Показатели исполнения расходов бюджета МО Суховское сельское поселение за 2020 год по ведомственной структуре расходов бюджета МО Суховское сельское поселение</t>
  </si>
  <si>
    <t>Приложение ___</t>
  </si>
  <si>
    <t>к  решению совета депутатов</t>
  </si>
  <si>
    <t>от "___" __________ 2021г. №____</t>
  </si>
  <si>
    <t>9</t>
  </si>
  <si>
    <t>Уточненный план на 01.01.2021(тысч рублей)</t>
  </si>
  <si>
    <t>Утверждено решением СД от ___.12.2020 №___ на 2019 год (тысч рублей)</t>
  </si>
  <si>
    <t>Исполнено за 2020 год (тысяч рублей)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</si>
</sst>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hair"/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7" fillId="32" borderId="0" xfId="0" applyFont="1" applyFill="1" applyAlignment="1">
      <alignment vertical="center"/>
    </xf>
    <xf numFmtId="49" fontId="8" fillId="32" borderId="10" xfId="53" applyNumberFormat="1" applyFont="1" applyFill="1" applyBorder="1" applyAlignment="1" applyProtection="1">
      <alignment horizontal="center" vertical="center" wrapText="1"/>
      <protection/>
    </xf>
    <xf numFmtId="49" fontId="8" fillId="32" borderId="11" xfId="53" applyNumberFormat="1" applyFont="1" applyFill="1" applyBorder="1" applyAlignment="1" applyProtection="1">
      <alignment horizontal="center" vertical="center" wrapText="1"/>
      <protection/>
    </xf>
    <xf numFmtId="49" fontId="10" fillId="32" borderId="12" xfId="0" applyNumberFormat="1" applyFont="1" applyFill="1" applyBorder="1" applyAlignment="1">
      <alignment horizontal="left" wrapText="1"/>
    </xf>
    <xf numFmtId="49" fontId="10" fillId="32" borderId="13" xfId="0" applyNumberFormat="1" applyFont="1" applyFill="1" applyBorder="1" applyAlignment="1">
      <alignment horizontal="center"/>
    </xf>
    <xf numFmtId="49" fontId="10" fillId="32" borderId="14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17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49" fontId="10" fillId="32" borderId="19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left" wrapText="1"/>
    </xf>
    <xf numFmtId="49" fontId="10" fillId="32" borderId="21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2" fillId="32" borderId="21" xfId="0" applyNumberFormat="1" applyFont="1" applyFill="1" applyBorder="1" applyAlignment="1">
      <alignment horizontal="center"/>
    </xf>
    <xf numFmtId="49" fontId="12" fillId="32" borderId="23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center"/>
    </xf>
    <xf numFmtId="49" fontId="10" fillId="32" borderId="2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/>
    </xf>
    <xf numFmtId="49" fontId="12" fillId="32" borderId="29" xfId="0" applyNumberFormat="1" applyFont="1" applyFill="1" applyBorder="1" applyAlignment="1">
      <alignment horizontal="left" wrapText="1"/>
    </xf>
    <xf numFmtId="188" fontId="10" fillId="32" borderId="20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49" fontId="11" fillId="32" borderId="30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2" fillId="32" borderId="16" xfId="0" applyNumberFormat="1" applyFont="1" applyFill="1" applyBorder="1" applyAlignment="1">
      <alignment horizontal="center"/>
    </xf>
    <xf numFmtId="0" fontId="10" fillId="32" borderId="31" xfId="0" applyNumberFormat="1" applyFont="1" applyFill="1" applyBorder="1" applyAlignment="1">
      <alignment horizontal="left" wrapText="1"/>
    </xf>
    <xf numFmtId="49" fontId="11" fillId="32" borderId="22" xfId="0" applyNumberFormat="1" applyFont="1" applyFill="1" applyBorder="1" applyAlignment="1">
      <alignment horizontal="center"/>
    </xf>
    <xf numFmtId="49" fontId="11" fillId="32" borderId="22" xfId="0" applyNumberFormat="1" applyFont="1" applyFill="1" applyBorder="1" applyAlignment="1">
      <alignment horizontal="center"/>
    </xf>
    <xf numFmtId="49" fontId="12" fillId="32" borderId="24" xfId="0" applyNumberFormat="1" applyFont="1" applyFill="1" applyBorder="1" applyAlignment="1">
      <alignment horizontal="center"/>
    </xf>
    <xf numFmtId="49" fontId="11" fillId="32" borderId="1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left" wrapText="1"/>
    </xf>
    <xf numFmtId="49" fontId="10" fillId="32" borderId="31" xfId="0" applyNumberFormat="1" applyFont="1" applyFill="1" applyBorder="1" applyAlignment="1">
      <alignment horizontal="left" wrapText="1"/>
    </xf>
    <xf numFmtId="49" fontId="12" fillId="32" borderId="33" xfId="0" applyNumberFormat="1" applyFont="1" applyFill="1" applyBorder="1" applyAlignment="1">
      <alignment horizontal="left" wrapText="1"/>
    </xf>
    <xf numFmtId="0" fontId="10" fillId="32" borderId="19" xfId="0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left" wrapText="1"/>
    </xf>
    <xf numFmtId="49" fontId="12" fillId="32" borderId="35" xfId="0" applyNumberFormat="1" applyFont="1" applyFill="1" applyBorder="1" applyAlignment="1">
      <alignment horizontal="center"/>
    </xf>
    <xf numFmtId="49" fontId="12" fillId="32" borderId="36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left" wrapText="1"/>
    </xf>
    <xf numFmtId="49" fontId="10" fillId="32" borderId="37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1" fillId="32" borderId="19" xfId="0" applyNumberFormat="1" applyFont="1" applyFill="1" applyBorder="1" applyAlignment="1">
      <alignment horizontal="left" wrapText="1"/>
    </xf>
    <xf numFmtId="49" fontId="10" fillId="32" borderId="19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left" wrapText="1"/>
    </xf>
    <xf numFmtId="49" fontId="12" fillId="32" borderId="38" xfId="0" applyNumberFormat="1" applyFont="1" applyFill="1" applyBorder="1" applyAlignment="1">
      <alignment horizontal="left" wrapText="1"/>
    </xf>
    <xf numFmtId="0" fontId="10" fillId="32" borderId="19" xfId="0" applyNumberFormat="1" applyFont="1" applyFill="1" applyBorder="1" applyAlignment="1">
      <alignment horizontal="left" wrapText="1"/>
    </xf>
    <xf numFmtId="0" fontId="10" fillId="32" borderId="39" xfId="0" applyNumberFormat="1" applyFont="1" applyFill="1" applyBorder="1" applyAlignment="1">
      <alignment horizontal="left" wrapText="1"/>
    </xf>
    <xf numFmtId="49" fontId="11" fillId="32" borderId="21" xfId="0" applyNumberFormat="1" applyFont="1" applyFill="1" applyBorder="1" applyAlignment="1">
      <alignment horizontal="center"/>
    </xf>
    <xf numFmtId="0" fontId="10" fillId="32" borderId="37" xfId="0" applyNumberFormat="1" applyFont="1" applyFill="1" applyBorder="1" applyAlignment="1">
      <alignment horizontal="left" wrapText="1"/>
    </xf>
    <xf numFmtId="49" fontId="10" fillId="32" borderId="40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0" fontId="10" fillId="32" borderId="26" xfId="0" applyNumberFormat="1" applyFont="1" applyFill="1" applyBorder="1" applyAlignment="1">
      <alignment horizontal="left" wrapText="1"/>
    </xf>
    <xf numFmtId="0" fontId="10" fillId="32" borderId="41" xfId="0" applyNumberFormat="1" applyFont="1" applyFill="1" applyBorder="1" applyAlignment="1">
      <alignment horizontal="left" wrapText="1"/>
    </xf>
    <xf numFmtId="0" fontId="10" fillId="32" borderId="42" xfId="0" applyNumberFormat="1" applyFont="1" applyFill="1" applyBorder="1" applyAlignment="1">
      <alignment horizontal="left" wrapText="1"/>
    </xf>
    <xf numFmtId="0" fontId="10" fillId="32" borderId="37" xfId="0" applyNumberFormat="1" applyFont="1" applyFill="1" applyBorder="1" applyAlignment="1">
      <alignment horizontal="left" wrapText="1"/>
    </xf>
    <xf numFmtId="49" fontId="10" fillId="32" borderId="35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10" fillId="32" borderId="22" xfId="0" applyNumberFormat="1" applyFont="1" applyFill="1" applyBorder="1" applyAlignment="1">
      <alignment horizontal="center"/>
    </xf>
    <xf numFmtId="49" fontId="10" fillId="32" borderId="43" xfId="0" applyNumberFormat="1" applyFont="1" applyFill="1" applyBorder="1" applyAlignment="1">
      <alignment horizontal="left" wrapText="1"/>
    </xf>
    <xf numFmtId="49" fontId="10" fillId="32" borderId="44" xfId="0" applyNumberFormat="1" applyFont="1" applyFill="1" applyBorder="1" applyAlignment="1">
      <alignment horizontal="left" wrapText="1"/>
    </xf>
    <xf numFmtId="0" fontId="10" fillId="32" borderId="31" xfId="0" applyFont="1" applyFill="1" applyBorder="1" applyAlignment="1">
      <alignment wrapText="1"/>
    </xf>
    <xf numFmtId="49" fontId="12" fillId="32" borderId="33" xfId="0" applyNumberFormat="1" applyFont="1" applyFill="1" applyBorder="1" applyAlignment="1">
      <alignment horizontal="left" wrapText="1"/>
    </xf>
    <xf numFmtId="49" fontId="11" fillId="32" borderId="41" xfId="0" applyNumberFormat="1" applyFont="1" applyFill="1" applyBorder="1" applyAlignment="1">
      <alignment horizontal="left" wrapText="1"/>
    </xf>
    <xf numFmtId="0" fontId="10" fillId="32" borderId="45" xfId="0" applyNumberFormat="1" applyFont="1" applyFill="1" applyBorder="1" applyAlignment="1">
      <alignment horizontal="left" wrapText="1"/>
    </xf>
    <xf numFmtId="49" fontId="10" fillId="32" borderId="46" xfId="0" applyNumberFormat="1" applyFont="1" applyFill="1" applyBorder="1" applyAlignment="1">
      <alignment horizontal="center"/>
    </xf>
    <xf numFmtId="49" fontId="12" fillId="32" borderId="47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center"/>
    </xf>
    <xf numFmtId="49" fontId="10" fillId="32" borderId="49" xfId="0" applyNumberFormat="1" applyFont="1" applyFill="1" applyBorder="1" applyAlignment="1">
      <alignment horizontal="left" wrapText="1"/>
    </xf>
    <xf numFmtId="49" fontId="10" fillId="32" borderId="23" xfId="0" applyNumberFormat="1" applyFont="1" applyFill="1" applyBorder="1" applyAlignment="1">
      <alignment horizontal="left" wrapText="1"/>
    </xf>
    <xf numFmtId="49" fontId="12" fillId="32" borderId="50" xfId="0" applyNumberFormat="1" applyFont="1" applyFill="1" applyBorder="1" applyAlignment="1">
      <alignment horizontal="left" wrapText="1"/>
    </xf>
    <xf numFmtId="0" fontId="12" fillId="32" borderId="28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left" wrapText="1"/>
    </xf>
    <xf numFmtId="49" fontId="12" fillId="32" borderId="51" xfId="0" applyNumberFormat="1" applyFont="1" applyFill="1" applyBorder="1" applyAlignment="1">
      <alignment horizontal="left" wrapText="1"/>
    </xf>
    <xf numFmtId="49" fontId="12" fillId="32" borderId="52" xfId="0" applyNumberFormat="1" applyFont="1" applyFill="1" applyBorder="1" applyAlignment="1">
      <alignment horizontal="center"/>
    </xf>
    <xf numFmtId="49" fontId="12" fillId="32" borderId="53" xfId="0" applyNumberFormat="1" applyFont="1" applyFill="1" applyBorder="1" applyAlignment="1">
      <alignment horizontal="center"/>
    </xf>
    <xf numFmtId="49" fontId="13" fillId="32" borderId="13" xfId="0" applyNumberFormat="1" applyFont="1" applyFill="1" applyBorder="1" applyAlignment="1">
      <alignment horizontal="center"/>
    </xf>
    <xf numFmtId="49" fontId="10" fillId="32" borderId="54" xfId="0" applyNumberFormat="1" applyFont="1" applyFill="1" applyBorder="1" applyAlignment="1">
      <alignment horizontal="center" wrapText="1"/>
    </xf>
    <xf numFmtId="49" fontId="11" fillId="32" borderId="22" xfId="0" applyNumberFormat="1" applyFont="1" applyFill="1" applyBorder="1" applyAlignment="1">
      <alignment horizontal="center" wrapText="1"/>
    </xf>
    <xf numFmtId="49" fontId="10" fillId="32" borderId="18" xfId="0" applyNumberFormat="1" applyFont="1" applyFill="1" applyBorder="1" applyAlignment="1">
      <alignment horizontal="center" wrapText="1"/>
    </xf>
    <xf numFmtId="49" fontId="10" fillId="32" borderId="55" xfId="0" applyNumberFormat="1" applyFont="1" applyFill="1" applyBorder="1" applyAlignment="1">
      <alignment horizontal="center" wrapText="1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22" xfId="0" applyNumberFormat="1" applyFont="1" applyFill="1" applyBorder="1" applyAlignment="1">
      <alignment horizontal="center" wrapText="1"/>
    </xf>
    <xf numFmtId="49" fontId="12" fillId="32" borderId="24" xfId="0" applyNumberFormat="1" applyFont="1" applyFill="1" applyBorder="1" applyAlignment="1">
      <alignment horizontal="center" wrapText="1"/>
    </xf>
    <xf numFmtId="49" fontId="12" fillId="32" borderId="57" xfId="0" applyNumberFormat="1" applyFont="1" applyFill="1" applyBorder="1" applyAlignment="1">
      <alignment horizontal="center" wrapText="1"/>
    </xf>
    <xf numFmtId="49" fontId="10" fillId="32" borderId="58" xfId="0" applyNumberFormat="1" applyFont="1" applyFill="1" applyBorder="1" applyAlignment="1">
      <alignment horizontal="left" wrapText="1"/>
    </xf>
    <xf numFmtId="0" fontId="10" fillId="32" borderId="31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left" wrapText="1"/>
    </xf>
    <xf numFmtId="49" fontId="11" fillId="32" borderId="59" xfId="0" applyNumberFormat="1" applyFont="1" applyFill="1" applyBorder="1" applyAlignment="1">
      <alignment wrapText="1"/>
    </xf>
    <xf numFmtId="49" fontId="14" fillId="32" borderId="60" xfId="0" applyNumberFormat="1" applyFont="1" applyFill="1" applyBorder="1" applyAlignment="1">
      <alignment horizontal="center" wrapText="1"/>
    </xf>
    <xf numFmtId="49" fontId="12" fillId="32" borderId="60" xfId="0" applyNumberFormat="1" applyFont="1" applyFill="1" applyBorder="1" applyAlignment="1">
      <alignment horizontal="center"/>
    </xf>
    <xf numFmtId="49" fontId="14" fillId="32" borderId="60" xfId="0" applyNumberFormat="1" applyFont="1" applyFill="1" applyBorder="1" applyAlignment="1">
      <alignment wrapText="1"/>
    </xf>
    <xf numFmtId="174" fontId="15" fillId="32" borderId="60" xfId="0" applyNumberFormat="1" applyFont="1" applyFill="1" applyBorder="1" applyAlignment="1">
      <alignment horizontal="right"/>
    </xf>
    <xf numFmtId="49" fontId="10" fillId="32" borderId="20" xfId="0" applyNumberFormat="1" applyFont="1" applyFill="1" applyBorder="1" applyAlignment="1">
      <alignment horizontal="left" wrapText="1"/>
    </xf>
    <xf numFmtId="0" fontId="10" fillId="32" borderId="61" xfId="0" applyNumberFormat="1" applyFont="1" applyFill="1" applyBorder="1" applyAlignment="1">
      <alignment horizontal="left" wrapText="1"/>
    </xf>
    <xf numFmtId="0" fontId="10" fillId="32" borderId="25" xfId="0" applyNumberFormat="1" applyFont="1" applyFill="1" applyBorder="1" applyAlignment="1">
      <alignment horizontal="left" wrapText="1"/>
    </xf>
    <xf numFmtId="0" fontId="10" fillId="32" borderId="56" xfId="0" applyNumberFormat="1" applyFont="1" applyFill="1" applyBorder="1" applyAlignment="1">
      <alignment horizontal="left" wrapText="1"/>
    </xf>
    <xf numFmtId="49" fontId="10" fillId="32" borderId="39" xfId="0" applyNumberFormat="1" applyFont="1" applyFill="1" applyBorder="1" applyAlignment="1">
      <alignment horizontal="left" wrapText="1"/>
    </xf>
    <xf numFmtId="49" fontId="10" fillId="32" borderId="61" xfId="0" applyNumberFormat="1" applyFont="1" applyFill="1" applyBorder="1" applyAlignment="1">
      <alignment horizontal="left" wrapText="1"/>
    </xf>
    <xf numFmtId="49" fontId="10" fillId="32" borderId="61" xfId="0" applyNumberFormat="1" applyFont="1" applyFill="1" applyBorder="1" applyAlignment="1">
      <alignment horizontal="left" wrapText="1"/>
    </xf>
    <xf numFmtId="49" fontId="10" fillId="32" borderId="44" xfId="0" applyNumberFormat="1" applyFont="1" applyFill="1" applyBorder="1" applyAlignment="1">
      <alignment horizontal="left" wrapText="1"/>
    </xf>
    <xf numFmtId="49" fontId="9" fillId="32" borderId="62" xfId="53" applyNumberFormat="1" applyFont="1" applyFill="1" applyBorder="1" applyAlignment="1" applyProtection="1">
      <alignment horizontal="center" vertical="center" wrapText="1"/>
      <protection/>
    </xf>
    <xf numFmtId="49" fontId="9" fillId="32" borderId="60" xfId="53" applyNumberFormat="1" applyFont="1" applyFill="1" applyBorder="1" applyAlignment="1" applyProtection="1">
      <alignment horizontal="center" vertical="center" wrapText="1"/>
      <protection/>
    </xf>
    <xf numFmtId="49" fontId="9" fillId="32" borderId="63" xfId="53" applyNumberFormat="1" applyFont="1" applyFill="1" applyBorder="1" applyAlignment="1" applyProtection="1">
      <alignment horizontal="center" vertical="center" wrapText="1"/>
      <protection/>
    </xf>
    <xf numFmtId="49" fontId="11" fillId="32" borderId="60" xfId="0" applyNumberFormat="1" applyFont="1" applyFill="1" applyBorder="1" applyAlignment="1">
      <alignment horizontal="center" vertical="center"/>
    </xf>
    <xf numFmtId="49" fontId="11" fillId="32" borderId="63" xfId="0" applyNumberFormat="1" applyFont="1" applyFill="1" applyBorder="1" applyAlignment="1">
      <alignment vertical="center"/>
    </xf>
    <xf numFmtId="49" fontId="10" fillId="32" borderId="64" xfId="0" applyNumberFormat="1" applyFont="1" applyFill="1" applyBorder="1" applyAlignment="1">
      <alignment horizontal="left" wrapText="1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left" wrapText="1"/>
    </xf>
    <xf numFmtId="49" fontId="12" fillId="32" borderId="65" xfId="0" applyNumberFormat="1" applyFont="1" applyFill="1" applyBorder="1" applyAlignment="1">
      <alignment horizontal="left" wrapText="1"/>
    </xf>
    <xf numFmtId="49" fontId="11" fillId="32" borderId="35" xfId="0" applyNumberFormat="1" applyFont="1" applyFill="1" applyBorder="1" applyAlignment="1">
      <alignment horizontal="center"/>
    </xf>
    <xf numFmtId="49" fontId="12" fillId="32" borderId="37" xfId="0" applyNumberFormat="1" applyFont="1" applyFill="1" applyBorder="1" applyAlignment="1">
      <alignment horizontal="left" wrapText="1"/>
    </xf>
    <xf numFmtId="49" fontId="11" fillId="32" borderId="30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2" fillId="32" borderId="37" xfId="0" applyNumberFormat="1" applyFont="1" applyFill="1" applyBorder="1" applyAlignment="1">
      <alignment horizontal="left" wrapText="1"/>
    </xf>
    <xf numFmtId="0" fontId="10" fillId="32" borderId="66" xfId="0" applyNumberFormat="1" applyFont="1" applyFill="1" applyBorder="1" applyAlignment="1">
      <alignment horizontal="left" wrapText="1"/>
    </xf>
    <xf numFmtId="49" fontId="10" fillId="32" borderId="67" xfId="0" applyNumberFormat="1" applyFont="1" applyFill="1" applyBorder="1" applyAlignment="1">
      <alignment horizontal="left" wrapText="1"/>
    </xf>
    <xf numFmtId="49" fontId="10" fillId="32" borderId="35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49" fontId="0" fillId="32" borderId="0" xfId="0" applyNumberFormat="1" applyFont="1" applyFill="1" applyBorder="1" applyAlignment="1">
      <alignment/>
    </xf>
    <xf numFmtId="0" fontId="16" fillId="32" borderId="68" xfId="0" applyFont="1" applyFill="1" applyBorder="1" applyAlignment="1">
      <alignment horizontal="center" vertical="center"/>
    </xf>
    <xf numFmtId="174" fontId="0" fillId="32" borderId="0" xfId="0" applyNumberFormat="1" applyFont="1" applyFill="1" applyAlignment="1">
      <alignment/>
    </xf>
    <xf numFmtId="49" fontId="10" fillId="32" borderId="67" xfId="0" applyNumberFormat="1" applyFont="1" applyFill="1" applyBorder="1" applyAlignment="1">
      <alignment horizontal="left" wrapText="1"/>
    </xf>
    <xf numFmtId="0" fontId="0" fillId="32" borderId="63" xfId="0" applyFont="1" applyFill="1" applyBorder="1" applyAlignment="1">
      <alignment horizontal="center" vertical="center"/>
    </xf>
    <xf numFmtId="49" fontId="11" fillId="32" borderId="69" xfId="0" applyNumberFormat="1" applyFont="1" applyFill="1" applyBorder="1" applyAlignment="1">
      <alignment horizontal="center" vertic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0" fillId="32" borderId="70" xfId="0" applyNumberFormat="1" applyFont="1" applyFill="1" applyBorder="1" applyAlignment="1">
      <alignment horizontal="center"/>
    </xf>
    <xf numFmtId="49" fontId="10" fillId="32" borderId="71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49" fontId="10" fillId="32" borderId="73" xfId="0" applyNumberFormat="1" applyFont="1" applyFill="1" applyBorder="1" applyAlignment="1">
      <alignment horizontal="center"/>
    </xf>
    <xf numFmtId="49" fontId="12" fillId="32" borderId="74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2" fillId="32" borderId="73" xfId="0" applyNumberFormat="1" applyFont="1" applyFill="1" applyBorder="1" applyAlignment="1">
      <alignment horizontal="center"/>
    </xf>
    <xf numFmtId="49" fontId="12" fillId="32" borderId="76" xfId="0" applyNumberFormat="1" applyFont="1" applyFill="1" applyBorder="1" applyAlignment="1">
      <alignment horizontal="center"/>
    </xf>
    <xf numFmtId="49" fontId="12" fillId="32" borderId="72" xfId="0" applyNumberFormat="1" applyFont="1" applyFill="1" applyBorder="1" applyAlignment="1">
      <alignment horizontal="center"/>
    </xf>
    <xf numFmtId="49" fontId="10" fillId="32" borderId="77" xfId="0" applyNumberFormat="1" applyFont="1" applyFill="1" applyBorder="1" applyAlignment="1">
      <alignment horizontal="center"/>
    </xf>
    <xf numFmtId="49" fontId="12" fillId="32" borderId="71" xfId="0" applyNumberFormat="1" applyFont="1" applyFill="1" applyBorder="1" applyAlignment="1">
      <alignment horizontal="center"/>
    </xf>
    <xf numFmtId="49" fontId="12" fillId="32" borderId="77" xfId="0" applyNumberFormat="1" applyFont="1" applyFill="1" applyBorder="1" applyAlignment="1">
      <alignment horizontal="center"/>
    </xf>
    <xf numFmtId="49" fontId="10" fillId="32" borderId="78" xfId="0" applyNumberFormat="1" applyFont="1" applyFill="1" applyBorder="1" applyAlignment="1">
      <alignment horizontal="center"/>
    </xf>
    <xf numFmtId="49" fontId="11" fillId="32" borderId="72" xfId="0" applyNumberFormat="1" applyFont="1" applyFill="1" applyBorder="1" applyAlignment="1">
      <alignment horizontal="center"/>
    </xf>
    <xf numFmtId="49" fontId="12" fillId="32" borderId="72" xfId="0" applyNumberFormat="1" applyFont="1" applyFill="1" applyBorder="1" applyAlignment="1">
      <alignment horizontal="center"/>
    </xf>
    <xf numFmtId="49" fontId="12" fillId="32" borderId="78" xfId="0" applyNumberFormat="1" applyFont="1" applyFill="1" applyBorder="1" applyAlignment="1">
      <alignment horizontal="center"/>
    </xf>
    <xf numFmtId="49" fontId="12" fillId="32" borderId="73" xfId="0" applyNumberFormat="1" applyFont="1" applyFill="1" applyBorder="1" applyAlignment="1">
      <alignment horizontal="center"/>
    </xf>
    <xf numFmtId="49" fontId="12" fillId="32" borderId="74" xfId="0" applyNumberFormat="1" applyFont="1" applyFill="1" applyBorder="1" applyAlignment="1">
      <alignment horizontal="center"/>
    </xf>
    <xf numFmtId="49" fontId="12" fillId="32" borderId="78" xfId="0" applyNumberFormat="1" applyFont="1" applyFill="1" applyBorder="1" applyAlignment="1">
      <alignment horizontal="center"/>
    </xf>
    <xf numFmtId="49" fontId="11" fillId="32" borderId="71" xfId="0" applyNumberFormat="1" applyFont="1" applyFill="1" applyBorder="1" applyAlignment="1">
      <alignment horizontal="center"/>
    </xf>
    <xf numFmtId="49" fontId="11" fillId="32" borderId="72" xfId="0" applyNumberFormat="1" applyFont="1" applyFill="1" applyBorder="1" applyAlignment="1">
      <alignment horizontal="center"/>
    </xf>
    <xf numFmtId="49" fontId="12" fillId="32" borderId="71" xfId="0" applyNumberFormat="1" applyFont="1" applyFill="1" applyBorder="1" applyAlignment="1">
      <alignment horizontal="center"/>
    </xf>
    <xf numFmtId="49" fontId="11" fillId="32" borderId="78" xfId="0" applyNumberFormat="1" applyFont="1" applyFill="1" applyBorder="1" applyAlignment="1">
      <alignment horizontal="center"/>
    </xf>
    <xf numFmtId="49" fontId="11" fillId="32" borderId="73" xfId="0" applyNumberFormat="1" applyFont="1" applyFill="1" applyBorder="1" applyAlignment="1">
      <alignment horizontal="center"/>
    </xf>
    <xf numFmtId="49" fontId="12" fillId="32" borderId="76" xfId="0" applyNumberFormat="1" applyFont="1" applyFill="1" applyBorder="1" applyAlignment="1">
      <alignment horizontal="center"/>
    </xf>
    <xf numFmtId="49" fontId="11" fillId="32" borderId="73" xfId="0" applyNumberFormat="1" applyFont="1" applyFill="1" applyBorder="1" applyAlignment="1">
      <alignment horizontal="center"/>
    </xf>
    <xf numFmtId="49" fontId="10" fillId="32" borderId="79" xfId="0" applyNumberFormat="1" applyFont="1" applyFill="1" applyBorder="1" applyAlignment="1">
      <alignment horizontal="center"/>
    </xf>
    <xf numFmtId="49" fontId="12" fillId="32" borderId="80" xfId="0" applyNumberFormat="1" applyFont="1" applyFill="1" applyBorder="1" applyAlignment="1">
      <alignment horizontal="center"/>
    </xf>
    <xf numFmtId="49" fontId="12" fillId="32" borderId="81" xfId="0" applyNumberFormat="1" applyFont="1" applyFill="1" applyBorder="1" applyAlignment="1">
      <alignment horizontal="center"/>
    </xf>
    <xf numFmtId="49" fontId="13" fillId="32" borderId="70" xfId="0" applyNumberFormat="1" applyFont="1" applyFill="1" applyBorder="1" applyAlignment="1">
      <alignment horizontal="center"/>
    </xf>
    <xf numFmtId="49" fontId="11" fillId="32" borderId="73" xfId="0" applyNumberFormat="1" applyFont="1" applyFill="1" applyBorder="1" applyAlignment="1">
      <alignment horizontal="center" wrapText="1"/>
    </xf>
    <xf numFmtId="49" fontId="11" fillId="32" borderId="72" xfId="0" applyNumberFormat="1" applyFont="1" applyFill="1" applyBorder="1" applyAlignment="1">
      <alignment horizontal="center" wrapText="1"/>
    </xf>
    <xf numFmtId="49" fontId="12" fillId="32" borderId="74" xfId="0" applyNumberFormat="1" applyFont="1" applyFill="1" applyBorder="1" applyAlignment="1">
      <alignment horizontal="center" wrapText="1"/>
    </xf>
    <xf numFmtId="174" fontId="10" fillId="32" borderId="82" xfId="0" applyNumberFormat="1" applyFont="1" applyFill="1" applyBorder="1" applyAlignment="1">
      <alignment horizontal="right"/>
    </xf>
    <xf numFmtId="174" fontId="10" fillId="32" borderId="83" xfId="0" applyNumberFormat="1" applyFont="1" applyFill="1" applyBorder="1" applyAlignment="1">
      <alignment horizontal="right"/>
    </xf>
    <xf numFmtId="174" fontId="10" fillId="32" borderId="84" xfId="0" applyNumberFormat="1" applyFont="1" applyFill="1" applyBorder="1" applyAlignment="1">
      <alignment horizontal="right"/>
    </xf>
    <xf numFmtId="174" fontId="10" fillId="32" borderId="85" xfId="0" applyNumberFormat="1" applyFont="1" applyFill="1" applyBorder="1" applyAlignment="1">
      <alignment horizontal="right"/>
    </xf>
    <xf numFmtId="174" fontId="10" fillId="32" borderId="86" xfId="0" applyNumberFormat="1" applyFont="1" applyFill="1" applyBorder="1" applyAlignment="1">
      <alignment horizontal="right"/>
    </xf>
    <xf numFmtId="174" fontId="10" fillId="32" borderId="87" xfId="0" applyNumberFormat="1" applyFont="1" applyFill="1" applyBorder="1" applyAlignment="1">
      <alignment horizontal="right"/>
    </xf>
    <xf numFmtId="174" fontId="10" fillId="32" borderId="88" xfId="0" applyNumberFormat="1" applyFont="1" applyFill="1" applyBorder="1" applyAlignment="1">
      <alignment horizontal="right"/>
    </xf>
    <xf numFmtId="174" fontId="10" fillId="32" borderId="89" xfId="0" applyNumberFormat="1" applyFont="1" applyFill="1" applyBorder="1" applyAlignment="1">
      <alignment horizontal="right"/>
    </xf>
    <xf numFmtId="174" fontId="12" fillId="32" borderId="8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174" fontId="12" fillId="32" borderId="90" xfId="0" applyNumberFormat="1" applyFont="1" applyFill="1" applyBorder="1" applyAlignment="1">
      <alignment horizontal="right"/>
    </xf>
    <xf numFmtId="174" fontId="12" fillId="32" borderId="91" xfId="0" applyNumberFormat="1" applyFont="1" applyFill="1" applyBorder="1" applyAlignment="1">
      <alignment horizontal="right"/>
    </xf>
    <xf numFmtId="174" fontId="11" fillId="32" borderId="86" xfId="0" applyNumberFormat="1" applyFont="1" applyFill="1" applyBorder="1" applyAlignment="1">
      <alignment horizontal="right"/>
    </xf>
    <xf numFmtId="174" fontId="11" fillId="32" borderId="87" xfId="0" applyNumberFormat="1" applyFont="1" applyFill="1" applyBorder="1" applyAlignment="1">
      <alignment horizontal="right"/>
    </xf>
    <xf numFmtId="174" fontId="12" fillId="32" borderId="88" xfId="0" applyNumberFormat="1" applyFont="1" applyFill="1" applyBorder="1" applyAlignment="1">
      <alignment horizontal="right"/>
    </xf>
    <xf numFmtId="174" fontId="12" fillId="32" borderId="89" xfId="0" applyNumberFormat="1" applyFont="1" applyFill="1" applyBorder="1" applyAlignment="1">
      <alignment horizontal="right"/>
    </xf>
    <xf numFmtId="174" fontId="12" fillId="32" borderId="92" xfId="0" applyNumberFormat="1" applyFont="1" applyFill="1" applyBorder="1" applyAlignment="1">
      <alignment horizontal="right"/>
    </xf>
    <xf numFmtId="174" fontId="12" fillId="32" borderId="93" xfId="0" applyNumberFormat="1" applyFont="1" applyFill="1" applyBorder="1" applyAlignment="1">
      <alignment horizontal="right"/>
    </xf>
    <xf numFmtId="174" fontId="11" fillId="32" borderId="86" xfId="0" applyNumberFormat="1" applyFont="1" applyFill="1" applyBorder="1" applyAlignment="1">
      <alignment horizontal="right"/>
    </xf>
    <xf numFmtId="174" fontId="11" fillId="32" borderId="87" xfId="0" applyNumberFormat="1" applyFont="1" applyFill="1" applyBorder="1" applyAlignment="1">
      <alignment horizontal="right"/>
    </xf>
    <xf numFmtId="174" fontId="10" fillId="32" borderId="94" xfId="0" applyNumberFormat="1" applyFont="1" applyFill="1" applyBorder="1" applyAlignment="1">
      <alignment horizontal="right"/>
    </xf>
    <xf numFmtId="174" fontId="10" fillId="32" borderId="95" xfId="0" applyNumberFormat="1" applyFont="1" applyFill="1" applyBorder="1" applyAlignment="1">
      <alignment horizontal="right"/>
    </xf>
    <xf numFmtId="174" fontId="10" fillId="32" borderId="88" xfId="0" applyNumberFormat="1" applyFont="1" applyFill="1" applyBorder="1" applyAlignment="1">
      <alignment horizontal="right"/>
    </xf>
    <xf numFmtId="174" fontId="10" fillId="32" borderId="89" xfId="0" applyNumberFormat="1" applyFont="1" applyFill="1" applyBorder="1" applyAlignment="1">
      <alignment horizontal="right"/>
    </xf>
    <xf numFmtId="174" fontId="11" fillId="32" borderId="94" xfId="0" applyNumberFormat="1" applyFont="1" applyFill="1" applyBorder="1" applyAlignment="1">
      <alignment horizontal="right"/>
    </xf>
    <xf numFmtId="174" fontId="11" fillId="32" borderId="95" xfId="0" applyNumberFormat="1" applyFont="1" applyFill="1" applyBorder="1" applyAlignment="1">
      <alignment horizontal="right"/>
    </xf>
    <xf numFmtId="174" fontId="11" fillId="32" borderId="88" xfId="0" applyNumberFormat="1" applyFont="1" applyFill="1" applyBorder="1" applyAlignment="1">
      <alignment horizontal="right"/>
    </xf>
    <xf numFmtId="174" fontId="11" fillId="32" borderId="89" xfId="0" applyNumberFormat="1" applyFont="1" applyFill="1" applyBorder="1" applyAlignment="1">
      <alignment horizontal="right"/>
    </xf>
    <xf numFmtId="174" fontId="10" fillId="32" borderId="96" xfId="0" applyNumberFormat="1" applyFont="1" applyFill="1" applyBorder="1" applyAlignment="1">
      <alignment horizontal="right"/>
    </xf>
    <xf numFmtId="174" fontId="10" fillId="32" borderId="97" xfId="0" applyNumberFormat="1" applyFont="1" applyFill="1" applyBorder="1" applyAlignment="1">
      <alignment horizontal="right"/>
    </xf>
    <xf numFmtId="174" fontId="11" fillId="32" borderId="88" xfId="0" applyNumberFormat="1" applyFont="1" applyFill="1" applyBorder="1" applyAlignment="1">
      <alignment horizontal="right"/>
    </xf>
    <xf numFmtId="174" fontId="11" fillId="32" borderId="89" xfId="0" applyNumberFormat="1" applyFont="1" applyFill="1" applyBorder="1" applyAlignment="1">
      <alignment horizontal="right"/>
    </xf>
    <xf numFmtId="174" fontId="11" fillId="32" borderId="84" xfId="0" applyNumberFormat="1" applyFont="1" applyFill="1" applyBorder="1" applyAlignment="1">
      <alignment horizontal="right"/>
    </xf>
    <xf numFmtId="174" fontId="11" fillId="32" borderId="85" xfId="0" applyNumberFormat="1" applyFont="1" applyFill="1" applyBorder="1" applyAlignment="1">
      <alignment horizontal="right"/>
    </xf>
    <xf numFmtId="174" fontId="12" fillId="32" borderId="90" xfId="0" applyNumberFormat="1" applyFont="1" applyFill="1" applyBorder="1" applyAlignment="1">
      <alignment horizontal="right"/>
    </xf>
    <xf numFmtId="174" fontId="12" fillId="32" borderId="91" xfId="0" applyNumberFormat="1" applyFont="1" applyFill="1" applyBorder="1" applyAlignment="1">
      <alignment horizontal="right"/>
    </xf>
    <xf numFmtId="174" fontId="11" fillId="32" borderId="96" xfId="0" applyNumberFormat="1" applyFont="1" applyFill="1" applyBorder="1" applyAlignment="1">
      <alignment horizontal="right"/>
    </xf>
    <xf numFmtId="174" fontId="11" fillId="32" borderId="97" xfId="0" applyNumberFormat="1" applyFont="1" applyFill="1" applyBorder="1" applyAlignment="1">
      <alignment horizontal="right"/>
    </xf>
    <xf numFmtId="174" fontId="10" fillId="32" borderId="98" xfId="0" applyNumberFormat="1" applyFont="1" applyFill="1" applyBorder="1" applyAlignment="1">
      <alignment horizontal="right"/>
    </xf>
    <xf numFmtId="174" fontId="10" fillId="32" borderId="99" xfId="0" applyNumberFormat="1" applyFont="1" applyFill="1" applyBorder="1" applyAlignment="1">
      <alignment horizontal="right"/>
    </xf>
    <xf numFmtId="174" fontId="10" fillId="32" borderId="84" xfId="0" applyNumberFormat="1" applyFont="1" applyFill="1" applyBorder="1" applyAlignment="1">
      <alignment horizontal="right"/>
    </xf>
    <xf numFmtId="174" fontId="10" fillId="32" borderId="85" xfId="0" applyNumberFormat="1" applyFont="1" applyFill="1" applyBorder="1" applyAlignment="1">
      <alignment horizontal="right"/>
    </xf>
    <xf numFmtId="174" fontId="11" fillId="32" borderId="84" xfId="0" applyNumberFormat="1" applyFont="1" applyFill="1" applyBorder="1" applyAlignment="1">
      <alignment horizontal="right"/>
    </xf>
    <xf numFmtId="174" fontId="11" fillId="32" borderId="85" xfId="0" applyNumberFormat="1" applyFont="1" applyFill="1" applyBorder="1" applyAlignment="1">
      <alignment horizontal="right"/>
    </xf>
    <xf numFmtId="174" fontId="11" fillId="32" borderId="98" xfId="0" applyNumberFormat="1" applyFont="1" applyFill="1" applyBorder="1" applyAlignment="1">
      <alignment horizontal="right"/>
    </xf>
    <xf numFmtId="174" fontId="11" fillId="32" borderId="99" xfId="0" applyNumberFormat="1" applyFont="1" applyFill="1" applyBorder="1" applyAlignment="1">
      <alignment horizontal="right"/>
    </xf>
    <xf numFmtId="174" fontId="12" fillId="32" borderId="98" xfId="0" applyNumberFormat="1" applyFont="1" applyFill="1" applyBorder="1" applyAlignment="1">
      <alignment horizontal="right"/>
    </xf>
    <xf numFmtId="174" fontId="12" fillId="32" borderId="99" xfId="0" applyNumberFormat="1" applyFont="1" applyFill="1" applyBorder="1" applyAlignment="1">
      <alignment horizontal="right"/>
    </xf>
    <xf numFmtId="174" fontId="11" fillId="32" borderId="96" xfId="0" applyNumberFormat="1" applyFont="1" applyFill="1" applyBorder="1" applyAlignment="1">
      <alignment horizontal="right"/>
    </xf>
    <xf numFmtId="174" fontId="11" fillId="32" borderId="97" xfId="0" applyNumberFormat="1" applyFont="1" applyFill="1" applyBorder="1" applyAlignment="1">
      <alignment horizontal="right"/>
    </xf>
    <xf numFmtId="174" fontId="12" fillId="32" borderId="88" xfId="0" applyNumberFormat="1" applyFont="1" applyFill="1" applyBorder="1" applyAlignment="1">
      <alignment horizontal="right"/>
    </xf>
    <xf numFmtId="174" fontId="12" fillId="32" borderId="89" xfId="0" applyNumberFormat="1" applyFont="1" applyFill="1" applyBorder="1" applyAlignment="1">
      <alignment horizontal="right"/>
    </xf>
    <xf numFmtId="174" fontId="12" fillId="32" borderId="92" xfId="0" applyNumberFormat="1" applyFont="1" applyFill="1" applyBorder="1" applyAlignment="1">
      <alignment horizontal="right"/>
    </xf>
    <xf numFmtId="174" fontId="12" fillId="32" borderId="93" xfId="0" applyNumberFormat="1" applyFont="1" applyFill="1" applyBorder="1" applyAlignment="1">
      <alignment horizontal="right"/>
    </xf>
    <xf numFmtId="175" fontId="11" fillId="32" borderId="84" xfId="0" applyNumberFormat="1" applyFont="1" applyFill="1" applyBorder="1" applyAlignment="1">
      <alignment horizontal="right"/>
    </xf>
    <xf numFmtId="175" fontId="11" fillId="32" borderId="85" xfId="0" applyNumberFormat="1" applyFont="1" applyFill="1" applyBorder="1" applyAlignment="1">
      <alignment horizontal="right"/>
    </xf>
    <xf numFmtId="175" fontId="11" fillId="32" borderId="86" xfId="0" applyNumberFormat="1" applyFont="1" applyFill="1" applyBorder="1" applyAlignment="1">
      <alignment horizontal="right"/>
    </xf>
    <xf numFmtId="175" fontId="11" fillId="32" borderId="87" xfId="0" applyNumberFormat="1" applyFont="1" applyFill="1" applyBorder="1" applyAlignment="1">
      <alignment horizontal="right"/>
    </xf>
    <xf numFmtId="175" fontId="11" fillId="32" borderId="94" xfId="0" applyNumberFormat="1" applyFont="1" applyFill="1" applyBorder="1" applyAlignment="1">
      <alignment horizontal="right"/>
    </xf>
    <xf numFmtId="175" fontId="11" fillId="32" borderId="95" xfId="0" applyNumberFormat="1" applyFont="1" applyFill="1" applyBorder="1" applyAlignment="1">
      <alignment horizontal="right"/>
    </xf>
    <xf numFmtId="175" fontId="10" fillId="32" borderId="86" xfId="0" applyNumberFormat="1" applyFont="1" applyFill="1" applyBorder="1" applyAlignment="1">
      <alignment horizontal="right"/>
    </xf>
    <xf numFmtId="175" fontId="10" fillId="32" borderId="87" xfId="0" applyNumberFormat="1" applyFont="1" applyFill="1" applyBorder="1" applyAlignment="1">
      <alignment horizontal="right"/>
    </xf>
    <xf numFmtId="175" fontId="10" fillId="32" borderId="88" xfId="0" applyNumberFormat="1" applyFont="1" applyFill="1" applyBorder="1" applyAlignment="1">
      <alignment horizontal="right"/>
    </xf>
    <xf numFmtId="175" fontId="10" fillId="32" borderId="89" xfId="0" applyNumberFormat="1" applyFont="1" applyFill="1" applyBorder="1" applyAlignment="1">
      <alignment horizontal="right"/>
    </xf>
    <xf numFmtId="175" fontId="12" fillId="32" borderId="92" xfId="0" applyNumberFormat="1" applyFont="1" applyFill="1" applyBorder="1" applyAlignment="1">
      <alignment horizontal="right"/>
    </xf>
    <xf numFmtId="175" fontId="12" fillId="32" borderId="93" xfId="0" applyNumberFormat="1" applyFont="1" applyFill="1" applyBorder="1" applyAlignment="1">
      <alignment horizontal="right"/>
    </xf>
    <xf numFmtId="175" fontId="10" fillId="32" borderId="86" xfId="0" applyNumberFormat="1" applyFont="1" applyFill="1" applyBorder="1" applyAlignment="1">
      <alignment horizontal="right"/>
    </xf>
    <xf numFmtId="175" fontId="10" fillId="32" borderId="87" xfId="0" applyNumberFormat="1" applyFont="1" applyFill="1" applyBorder="1" applyAlignment="1">
      <alignment horizontal="right"/>
    </xf>
    <xf numFmtId="175" fontId="11" fillId="32" borderId="96" xfId="0" applyNumberFormat="1" applyFont="1" applyFill="1" applyBorder="1" applyAlignment="1">
      <alignment horizontal="right"/>
    </xf>
    <xf numFmtId="175" fontId="11" fillId="32" borderId="97" xfId="0" applyNumberFormat="1" applyFont="1" applyFill="1" applyBorder="1" applyAlignment="1">
      <alignment horizontal="right"/>
    </xf>
    <xf numFmtId="175" fontId="11" fillId="32" borderId="88" xfId="0" applyNumberFormat="1" applyFont="1" applyFill="1" applyBorder="1" applyAlignment="1">
      <alignment horizontal="right"/>
    </xf>
    <xf numFmtId="175" fontId="11" fillId="32" borderId="89" xfId="0" applyNumberFormat="1" applyFont="1" applyFill="1" applyBorder="1" applyAlignment="1">
      <alignment horizontal="right"/>
    </xf>
    <xf numFmtId="175" fontId="12" fillId="32" borderId="90" xfId="0" applyNumberFormat="1" applyFont="1" applyFill="1" applyBorder="1" applyAlignment="1">
      <alignment horizontal="right"/>
    </xf>
    <xf numFmtId="175" fontId="12" fillId="32" borderId="91" xfId="0" applyNumberFormat="1" applyFont="1" applyFill="1" applyBorder="1" applyAlignment="1">
      <alignment horizontal="right"/>
    </xf>
    <xf numFmtId="175" fontId="12" fillId="32" borderId="100" xfId="0" applyNumberFormat="1" applyFont="1" applyFill="1" applyBorder="1" applyAlignment="1">
      <alignment horizontal="right"/>
    </xf>
    <xf numFmtId="175" fontId="12" fillId="32" borderId="101" xfId="0" applyNumberFormat="1" applyFont="1" applyFill="1" applyBorder="1" applyAlignment="1">
      <alignment horizontal="right"/>
    </xf>
    <xf numFmtId="174" fontId="10" fillId="32" borderId="102" xfId="0" applyNumberFormat="1" applyFont="1" applyFill="1" applyBorder="1" applyAlignment="1">
      <alignment horizontal="right"/>
    </xf>
    <xf numFmtId="174" fontId="10" fillId="32" borderId="103" xfId="0" applyNumberFormat="1" applyFont="1" applyFill="1" applyBorder="1" applyAlignment="1">
      <alignment horizontal="right"/>
    </xf>
    <xf numFmtId="174" fontId="10" fillId="32" borderId="86" xfId="0" applyNumberFormat="1" applyFont="1" applyFill="1" applyBorder="1" applyAlignment="1">
      <alignment horizontal="right"/>
    </xf>
    <xf numFmtId="174" fontId="10" fillId="32" borderId="87" xfId="0" applyNumberFormat="1" applyFont="1" applyFill="1" applyBorder="1" applyAlignment="1">
      <alignment horizontal="right"/>
    </xf>
    <xf numFmtId="174" fontId="10" fillId="32" borderId="96" xfId="0" applyNumberFormat="1" applyFont="1" applyFill="1" applyBorder="1" applyAlignment="1">
      <alignment horizontal="right"/>
    </xf>
    <xf numFmtId="174" fontId="10" fillId="32" borderId="97" xfId="0" applyNumberFormat="1" applyFont="1" applyFill="1" applyBorder="1" applyAlignment="1">
      <alignment horizontal="right"/>
    </xf>
    <xf numFmtId="174" fontId="12" fillId="32" borderId="8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174" fontId="12" fillId="32" borderId="100" xfId="0" applyNumberFormat="1" applyFont="1" applyFill="1" applyBorder="1" applyAlignment="1">
      <alignment horizontal="right"/>
    </xf>
    <xf numFmtId="174" fontId="12" fillId="32" borderId="101" xfId="0" applyNumberFormat="1" applyFont="1" applyFill="1" applyBorder="1" applyAlignment="1">
      <alignment horizontal="right"/>
    </xf>
    <xf numFmtId="0" fontId="18" fillId="32" borderId="104" xfId="0" applyFont="1" applyFill="1" applyBorder="1" applyAlignment="1">
      <alignment horizontal="center" vertical="center" wrapText="1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0" fontId="17" fillId="32" borderId="0" xfId="0" applyFont="1" applyFill="1" applyAlignment="1">
      <alignment horizontal="right"/>
    </xf>
    <xf numFmtId="49" fontId="11" fillId="32" borderId="63" xfId="0" applyNumberFormat="1" applyFont="1" applyFill="1" applyBorder="1" applyAlignment="1">
      <alignment horizontal="center" vertical="center"/>
    </xf>
    <xf numFmtId="49" fontId="11" fillId="32" borderId="69" xfId="0" applyNumberFormat="1" applyFont="1" applyFill="1" applyBorder="1" applyAlignment="1">
      <alignment horizontal="center" vertical="center"/>
    </xf>
    <xf numFmtId="0" fontId="14" fillId="32" borderId="60" xfId="0" applyFont="1" applyFill="1" applyBorder="1" applyAlignment="1">
      <alignment horizontal="center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257</xdr:row>
      <xdr:rowOff>0</xdr:rowOff>
    </xdr:from>
    <xdr:to>
      <xdr:col>9</xdr:col>
      <xdr:colOff>0</xdr:colOff>
      <xdr:row>257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11048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5"/>
  <sheetViews>
    <sheetView showGridLines="0" tabSelected="1" view="pageBreakPreview" zoomScale="73" zoomScaleNormal="50" zoomScaleSheetLayoutView="73" zoomScalePageLayoutView="0" workbookViewId="0" topLeftCell="C97">
      <selection activeCell="J14" sqref="J14"/>
    </sheetView>
  </sheetViews>
  <sheetFormatPr defaultColWidth="8.875" defaultRowHeight="12.75"/>
  <cols>
    <col min="1" max="2" width="8.25390625" style="128" customWidth="1"/>
    <col min="3" max="3" width="110.125" style="128" customWidth="1"/>
    <col min="4" max="5" width="9.875" style="128" customWidth="1"/>
    <col min="6" max="6" width="10.75390625" style="128" customWidth="1"/>
    <col min="7" max="7" width="22.125" style="128" customWidth="1"/>
    <col min="8" max="8" width="13.25390625" style="128" customWidth="1"/>
    <col min="9" max="9" width="21.25390625" style="128" customWidth="1"/>
    <col min="10" max="10" width="16.125" style="128" customWidth="1"/>
    <col min="11" max="11" width="22.125" style="128" customWidth="1"/>
    <col min="12" max="16384" width="8.875" style="128" customWidth="1"/>
  </cols>
  <sheetData>
    <row r="1" spans="8:11" ht="23.25" customHeight="1">
      <c r="H1" s="257" t="s">
        <v>305</v>
      </c>
      <c r="I1" s="257"/>
      <c r="J1" s="257"/>
      <c r="K1" s="257"/>
    </row>
    <row r="2" spans="3:11" ht="20.25">
      <c r="C2" s="256" t="s">
        <v>306</v>
      </c>
      <c r="D2" s="256"/>
      <c r="E2" s="256"/>
      <c r="F2" s="256"/>
      <c r="G2" s="256"/>
      <c r="H2" s="256"/>
      <c r="I2" s="256"/>
      <c r="J2" s="256"/>
      <c r="K2" s="256"/>
    </row>
    <row r="3" spans="3:11" ht="20.25">
      <c r="C3" s="256" t="s">
        <v>45</v>
      </c>
      <c r="D3" s="256"/>
      <c r="E3" s="256"/>
      <c r="F3" s="256"/>
      <c r="G3" s="256"/>
      <c r="H3" s="256"/>
      <c r="I3" s="256"/>
      <c r="J3" s="256"/>
      <c r="K3" s="256"/>
    </row>
    <row r="4" spans="3:11" ht="20.25">
      <c r="C4" s="256" t="s">
        <v>46</v>
      </c>
      <c r="D4" s="256"/>
      <c r="E4" s="256"/>
      <c r="F4" s="256"/>
      <c r="G4" s="256"/>
      <c r="H4" s="256"/>
      <c r="I4" s="256"/>
      <c r="J4" s="256"/>
      <c r="K4" s="256"/>
    </row>
    <row r="5" spans="3:11" ht="20.25">
      <c r="C5" s="256" t="s">
        <v>59</v>
      </c>
      <c r="D5" s="256"/>
      <c r="E5" s="256"/>
      <c r="F5" s="256"/>
      <c r="G5" s="256"/>
      <c r="H5" s="256"/>
      <c r="I5" s="256"/>
      <c r="J5" s="256"/>
      <c r="K5" s="256"/>
    </row>
    <row r="6" spans="3:11" ht="20.25" customHeight="1">
      <c r="C6" s="135"/>
      <c r="D6" s="135"/>
      <c r="E6" s="135"/>
      <c r="F6" s="135"/>
      <c r="G6" s="135"/>
      <c r="H6" s="256" t="s">
        <v>47</v>
      </c>
      <c r="I6" s="256"/>
      <c r="J6" s="256"/>
      <c r="K6" s="256"/>
    </row>
    <row r="7" spans="3:11" ht="20.25">
      <c r="C7" s="256" t="s">
        <v>307</v>
      </c>
      <c r="D7" s="256"/>
      <c r="E7" s="256"/>
      <c r="F7" s="256"/>
      <c r="G7" s="256"/>
      <c r="H7" s="256"/>
      <c r="I7" s="256"/>
      <c r="J7" s="256"/>
      <c r="K7" s="256"/>
    </row>
    <row r="8" spans="3:9" ht="15.75" customHeight="1">
      <c r="C8" s="261"/>
      <c r="D8" s="261"/>
      <c r="E8" s="261"/>
      <c r="F8" s="261"/>
      <c r="G8" s="261"/>
      <c r="H8" s="261"/>
      <c r="I8" s="261"/>
    </row>
    <row r="9" spans="1:11" ht="66.75" customHeight="1">
      <c r="A9" s="262" t="s">
        <v>304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</row>
    <row r="10" spans="3:9" ht="15.75" customHeight="1">
      <c r="C10" s="1"/>
      <c r="D10" s="1"/>
      <c r="E10" s="1"/>
      <c r="F10" s="1"/>
      <c r="G10" s="1"/>
      <c r="H10" s="1"/>
      <c r="I10" s="129"/>
    </row>
    <row r="11" ht="13.5" customHeight="1" thickBot="1"/>
    <row r="12" spans="1:11" ht="66" customHeight="1" thickTop="1">
      <c r="A12" s="130" t="s">
        <v>2</v>
      </c>
      <c r="B12" s="130"/>
      <c r="C12" s="130" t="s">
        <v>3</v>
      </c>
      <c r="D12" s="130" t="s">
        <v>4</v>
      </c>
      <c r="E12" s="130" t="s">
        <v>5</v>
      </c>
      <c r="F12" s="130" t="s">
        <v>6</v>
      </c>
      <c r="G12" s="130" t="s">
        <v>7</v>
      </c>
      <c r="H12" s="130" t="s">
        <v>8</v>
      </c>
      <c r="I12" s="255" t="s">
        <v>310</v>
      </c>
      <c r="J12" s="255" t="s">
        <v>309</v>
      </c>
      <c r="K12" s="255" t="s">
        <v>311</v>
      </c>
    </row>
    <row r="13" spans="1:11" ht="21" customHeight="1" thickBot="1">
      <c r="A13" s="2">
        <v>1</v>
      </c>
      <c r="B13" s="2"/>
      <c r="C13" s="2">
        <v>2</v>
      </c>
      <c r="D13" s="2" t="s">
        <v>9</v>
      </c>
      <c r="E13" s="2" t="s">
        <v>10</v>
      </c>
      <c r="F13" s="2" t="s">
        <v>11</v>
      </c>
      <c r="G13" s="2" t="s">
        <v>12</v>
      </c>
      <c r="H13" s="2" t="s">
        <v>13</v>
      </c>
      <c r="I13" s="3" t="s">
        <v>210</v>
      </c>
      <c r="J13" s="3" t="s">
        <v>308</v>
      </c>
      <c r="K13" s="3" t="s">
        <v>173</v>
      </c>
    </row>
    <row r="14" spans="1:11" ht="39" thickBot="1" thickTop="1">
      <c r="A14" s="111"/>
      <c r="B14" s="112" t="s">
        <v>14</v>
      </c>
      <c r="C14" s="4" t="s">
        <v>44</v>
      </c>
      <c r="D14" s="5" t="s">
        <v>37</v>
      </c>
      <c r="E14" s="5"/>
      <c r="F14" s="5" t="s">
        <v>15</v>
      </c>
      <c r="G14" s="5" t="s">
        <v>15</v>
      </c>
      <c r="H14" s="136" t="s">
        <v>15</v>
      </c>
      <c r="I14" s="169">
        <f>I15+I68+I75+I101+I137+I197+I221+I235+I242</f>
        <v>37547.299999999996</v>
      </c>
      <c r="J14" s="169">
        <f>J15+J68+J75+J101+J137+J197+J221+J235+J242</f>
        <v>37547.340000000004</v>
      </c>
      <c r="K14" s="170">
        <f>K15+K68+K75+K101+K137+K197+K221+K235+K242</f>
        <v>33609.869999999995</v>
      </c>
    </row>
    <row r="15" spans="1:11" ht="18.75">
      <c r="A15" s="258"/>
      <c r="B15" s="113"/>
      <c r="C15" s="6" t="s">
        <v>16</v>
      </c>
      <c r="D15" s="7" t="s">
        <v>37</v>
      </c>
      <c r="E15" s="8" t="s">
        <v>168</v>
      </c>
      <c r="F15" s="8"/>
      <c r="G15" s="8" t="s">
        <v>15</v>
      </c>
      <c r="H15" s="137" t="s">
        <v>15</v>
      </c>
      <c r="I15" s="171">
        <f>I16+I42+I47+I37</f>
        <v>6764.400000000001</v>
      </c>
      <c r="J15" s="171">
        <f>J16+J42+J47+J37</f>
        <v>6764.430000000001</v>
      </c>
      <c r="K15" s="172">
        <f>K16+K42+K47+K37</f>
        <v>5832.630000000001</v>
      </c>
    </row>
    <row r="16" spans="1:11" ht="56.25">
      <c r="A16" s="258"/>
      <c r="B16" s="113"/>
      <c r="C16" s="9" t="s">
        <v>17</v>
      </c>
      <c r="D16" s="10" t="s">
        <v>37</v>
      </c>
      <c r="E16" s="8" t="s">
        <v>168</v>
      </c>
      <c r="F16" s="8" t="s">
        <v>175</v>
      </c>
      <c r="G16" s="8"/>
      <c r="H16" s="137"/>
      <c r="I16" s="171">
        <f>I17+I33</f>
        <v>6224</v>
      </c>
      <c r="J16" s="171">
        <f>J17+J33</f>
        <v>6224.050000000001</v>
      </c>
      <c r="K16" s="172">
        <f>K17+K33</f>
        <v>5382.390000000001</v>
      </c>
    </row>
    <row r="17" spans="1:11" ht="32.25" customHeight="1">
      <c r="A17" s="258"/>
      <c r="B17" s="113"/>
      <c r="C17" s="11" t="s">
        <v>48</v>
      </c>
      <c r="D17" s="10" t="s">
        <v>37</v>
      </c>
      <c r="E17" s="10" t="s">
        <v>168</v>
      </c>
      <c r="F17" s="10" t="s">
        <v>175</v>
      </c>
      <c r="G17" s="10" t="s">
        <v>61</v>
      </c>
      <c r="H17" s="138" t="s">
        <v>15</v>
      </c>
      <c r="I17" s="173">
        <f>I18+I26+I30</f>
        <v>6178</v>
      </c>
      <c r="J17" s="173">
        <f>J18+J26+J30</f>
        <v>6178.050000000001</v>
      </c>
      <c r="K17" s="174">
        <f>K18+K26+K30</f>
        <v>5336.390000000001</v>
      </c>
    </row>
    <row r="18" spans="1:11" ht="37.5">
      <c r="A18" s="258"/>
      <c r="B18" s="113"/>
      <c r="C18" s="11" t="s">
        <v>49</v>
      </c>
      <c r="D18" s="10" t="s">
        <v>37</v>
      </c>
      <c r="E18" s="10" t="s">
        <v>168</v>
      </c>
      <c r="F18" s="10" t="s">
        <v>175</v>
      </c>
      <c r="G18" s="10" t="s">
        <v>62</v>
      </c>
      <c r="H18" s="138"/>
      <c r="I18" s="173">
        <f>I19+I21+I23</f>
        <v>6089.4</v>
      </c>
      <c r="J18" s="173">
        <f>J19+J21+J23</f>
        <v>6089.43</v>
      </c>
      <c r="K18" s="174">
        <f>K19+K21+K23</f>
        <v>5247.77</v>
      </c>
    </row>
    <row r="19" spans="1:11" ht="37.5">
      <c r="A19" s="258"/>
      <c r="B19" s="113"/>
      <c r="C19" s="13" t="s">
        <v>199</v>
      </c>
      <c r="D19" s="14" t="s">
        <v>37</v>
      </c>
      <c r="E19" s="15" t="s">
        <v>168</v>
      </c>
      <c r="F19" s="15" t="s">
        <v>175</v>
      </c>
      <c r="G19" s="15" t="s">
        <v>63</v>
      </c>
      <c r="H19" s="139"/>
      <c r="I19" s="175">
        <f>I20</f>
        <v>3344.4</v>
      </c>
      <c r="J19" s="175">
        <f>J20</f>
        <v>3344.42</v>
      </c>
      <c r="K19" s="176">
        <f>K20</f>
        <v>3078.45</v>
      </c>
    </row>
    <row r="20" spans="1:11" ht="54">
      <c r="A20" s="258"/>
      <c r="B20" s="113"/>
      <c r="C20" s="17" t="s">
        <v>246</v>
      </c>
      <c r="D20" s="18" t="s">
        <v>37</v>
      </c>
      <c r="E20" s="18" t="s">
        <v>168</v>
      </c>
      <c r="F20" s="18" t="s">
        <v>175</v>
      </c>
      <c r="G20" s="18" t="s">
        <v>63</v>
      </c>
      <c r="H20" s="140" t="s">
        <v>245</v>
      </c>
      <c r="I20" s="177">
        <f>3359.4-15</f>
        <v>3344.4</v>
      </c>
      <c r="J20" s="177">
        <v>3344.42</v>
      </c>
      <c r="K20" s="178">
        <v>3078.45</v>
      </c>
    </row>
    <row r="21" spans="1:11" ht="37.5">
      <c r="A21" s="258"/>
      <c r="B21" s="113"/>
      <c r="C21" s="13" t="s">
        <v>200</v>
      </c>
      <c r="D21" s="14" t="s">
        <v>37</v>
      </c>
      <c r="E21" s="19" t="s">
        <v>168</v>
      </c>
      <c r="F21" s="19" t="s">
        <v>175</v>
      </c>
      <c r="G21" s="19" t="s">
        <v>64</v>
      </c>
      <c r="H21" s="141"/>
      <c r="I21" s="175">
        <f>I22</f>
        <v>722.8</v>
      </c>
      <c r="J21" s="175">
        <f>J22</f>
        <v>722.83</v>
      </c>
      <c r="K21" s="176">
        <f>K22</f>
        <v>446.11</v>
      </c>
    </row>
    <row r="22" spans="1:11" ht="54">
      <c r="A22" s="258"/>
      <c r="B22" s="113"/>
      <c r="C22" s="17" t="s">
        <v>246</v>
      </c>
      <c r="D22" s="18" t="s">
        <v>37</v>
      </c>
      <c r="E22" s="18" t="s">
        <v>168</v>
      </c>
      <c r="F22" s="18" t="s">
        <v>175</v>
      </c>
      <c r="G22" s="18" t="s">
        <v>64</v>
      </c>
      <c r="H22" s="140" t="s">
        <v>245</v>
      </c>
      <c r="I22" s="179">
        <f>1158.5-435.7</f>
        <v>722.8</v>
      </c>
      <c r="J22" s="179">
        <v>722.83</v>
      </c>
      <c r="K22" s="180">
        <v>446.11</v>
      </c>
    </row>
    <row r="23" spans="1:11" ht="18.75">
      <c r="A23" s="258"/>
      <c r="B23" s="113"/>
      <c r="C23" s="20" t="s">
        <v>201</v>
      </c>
      <c r="D23" s="21" t="s">
        <v>37</v>
      </c>
      <c r="E23" s="10" t="s">
        <v>168</v>
      </c>
      <c r="F23" s="10" t="s">
        <v>175</v>
      </c>
      <c r="G23" s="10" t="s">
        <v>65</v>
      </c>
      <c r="H23" s="138"/>
      <c r="I23" s="181">
        <f>I24+I25</f>
        <v>2022.1999999999998</v>
      </c>
      <c r="J23" s="181">
        <f>J24+J25</f>
        <v>2022.18</v>
      </c>
      <c r="K23" s="182">
        <f>K24+K25</f>
        <v>1723.21</v>
      </c>
    </row>
    <row r="24" spans="1:11" ht="54">
      <c r="A24" s="258"/>
      <c r="B24" s="113"/>
      <c r="C24" s="22" t="s">
        <v>246</v>
      </c>
      <c r="D24" s="23" t="s">
        <v>37</v>
      </c>
      <c r="E24" s="23" t="s">
        <v>168</v>
      </c>
      <c r="F24" s="23" t="s">
        <v>175</v>
      </c>
      <c r="G24" s="23" t="s">
        <v>65</v>
      </c>
      <c r="H24" s="142" t="s">
        <v>245</v>
      </c>
      <c r="I24" s="183">
        <v>4.8</v>
      </c>
      <c r="J24" s="183">
        <v>4.8</v>
      </c>
      <c r="K24" s="184">
        <v>0</v>
      </c>
    </row>
    <row r="25" spans="1:11" ht="36">
      <c r="A25" s="258"/>
      <c r="B25" s="113"/>
      <c r="C25" s="24" t="s">
        <v>256</v>
      </c>
      <c r="D25" s="25" t="s">
        <v>37</v>
      </c>
      <c r="E25" s="25" t="s">
        <v>168</v>
      </c>
      <c r="F25" s="25" t="s">
        <v>175</v>
      </c>
      <c r="G25" s="25" t="s">
        <v>65</v>
      </c>
      <c r="H25" s="143" t="s">
        <v>255</v>
      </c>
      <c r="I25" s="185">
        <f>2120.5-184.4+81.3</f>
        <v>2017.3999999999999</v>
      </c>
      <c r="J25" s="185">
        <v>2017.38</v>
      </c>
      <c r="K25" s="186">
        <v>1723.21</v>
      </c>
    </row>
    <row r="26" spans="1:11" ht="56.25">
      <c r="A26" s="258"/>
      <c r="B26" s="113"/>
      <c r="C26" s="54" t="s">
        <v>208</v>
      </c>
      <c r="D26" s="10" t="s">
        <v>37</v>
      </c>
      <c r="E26" s="10" t="s">
        <v>168</v>
      </c>
      <c r="F26" s="10" t="s">
        <v>175</v>
      </c>
      <c r="G26" s="10" t="s">
        <v>206</v>
      </c>
      <c r="H26" s="144"/>
      <c r="I26" s="187">
        <f>I27</f>
        <v>85.10000000000001</v>
      </c>
      <c r="J26" s="187">
        <f>J27</f>
        <v>85.1</v>
      </c>
      <c r="K26" s="188">
        <f>K27</f>
        <v>85.1</v>
      </c>
    </row>
    <row r="27" spans="1:11" ht="75">
      <c r="A27" s="258"/>
      <c r="B27" s="113"/>
      <c r="C27" s="132" t="s">
        <v>257</v>
      </c>
      <c r="D27" s="120" t="s">
        <v>37</v>
      </c>
      <c r="E27" s="66" t="s">
        <v>168</v>
      </c>
      <c r="F27" s="66" t="s">
        <v>175</v>
      </c>
      <c r="G27" s="66" t="s">
        <v>207</v>
      </c>
      <c r="H27" s="145"/>
      <c r="I27" s="189">
        <f>I28+I29</f>
        <v>85.10000000000001</v>
      </c>
      <c r="J27" s="189">
        <f>J28+J29</f>
        <v>85.1</v>
      </c>
      <c r="K27" s="190">
        <f>K28+K29</f>
        <v>85.1</v>
      </c>
    </row>
    <row r="28" spans="1:11" ht="54">
      <c r="A28" s="258"/>
      <c r="B28" s="113"/>
      <c r="C28" s="121" t="s">
        <v>246</v>
      </c>
      <c r="D28" s="23" t="s">
        <v>37</v>
      </c>
      <c r="E28" s="23" t="s">
        <v>168</v>
      </c>
      <c r="F28" s="23" t="s">
        <v>175</v>
      </c>
      <c r="G28" s="23" t="s">
        <v>207</v>
      </c>
      <c r="H28" s="142" t="s">
        <v>245</v>
      </c>
      <c r="I28" s="183">
        <v>77.4</v>
      </c>
      <c r="J28" s="183">
        <v>77.36</v>
      </c>
      <c r="K28" s="184">
        <v>77.36</v>
      </c>
    </row>
    <row r="29" spans="1:11" ht="36">
      <c r="A29" s="258"/>
      <c r="B29" s="113"/>
      <c r="C29" s="41" t="s">
        <v>256</v>
      </c>
      <c r="D29" s="18" t="s">
        <v>37</v>
      </c>
      <c r="E29" s="18" t="s">
        <v>168</v>
      </c>
      <c r="F29" s="18" t="s">
        <v>175</v>
      </c>
      <c r="G29" s="18" t="s">
        <v>207</v>
      </c>
      <c r="H29" s="140" t="s">
        <v>255</v>
      </c>
      <c r="I29" s="179">
        <v>7.7</v>
      </c>
      <c r="J29" s="179">
        <v>7.74</v>
      </c>
      <c r="K29" s="180">
        <v>7.74</v>
      </c>
    </row>
    <row r="30" spans="1:11" ht="37.5">
      <c r="A30" s="258"/>
      <c r="B30" s="113"/>
      <c r="C30" s="27" t="s">
        <v>202</v>
      </c>
      <c r="D30" s="28" t="s">
        <v>37</v>
      </c>
      <c r="E30" s="29" t="s">
        <v>168</v>
      </c>
      <c r="F30" s="30" t="s">
        <v>175</v>
      </c>
      <c r="G30" s="30" t="s">
        <v>66</v>
      </c>
      <c r="H30" s="146"/>
      <c r="I30" s="173">
        <f aca="true" t="shared" si="0" ref="I30:K31">I31</f>
        <v>3.5</v>
      </c>
      <c r="J30" s="173">
        <f t="shared" si="0"/>
        <v>3.52</v>
      </c>
      <c r="K30" s="174">
        <f t="shared" si="0"/>
        <v>3.52</v>
      </c>
    </row>
    <row r="31" spans="1:11" ht="43.5" customHeight="1">
      <c r="A31" s="258"/>
      <c r="B31" s="113"/>
      <c r="C31" s="32" t="s">
        <v>203</v>
      </c>
      <c r="D31" s="33" t="s">
        <v>37</v>
      </c>
      <c r="E31" s="34" t="s">
        <v>168</v>
      </c>
      <c r="F31" s="15" t="s">
        <v>175</v>
      </c>
      <c r="G31" s="15" t="s">
        <v>67</v>
      </c>
      <c r="H31" s="142"/>
      <c r="I31" s="175">
        <f t="shared" si="0"/>
        <v>3.5</v>
      </c>
      <c r="J31" s="175">
        <f t="shared" si="0"/>
        <v>3.52</v>
      </c>
      <c r="K31" s="176">
        <f t="shared" si="0"/>
        <v>3.52</v>
      </c>
    </row>
    <row r="32" spans="1:11" ht="36">
      <c r="A32" s="258"/>
      <c r="B32" s="113"/>
      <c r="C32" s="41" t="s">
        <v>256</v>
      </c>
      <c r="D32" s="35" t="s">
        <v>37</v>
      </c>
      <c r="E32" s="18" t="s">
        <v>168</v>
      </c>
      <c r="F32" s="18" t="s">
        <v>175</v>
      </c>
      <c r="G32" s="18" t="s">
        <v>67</v>
      </c>
      <c r="H32" s="140" t="s">
        <v>255</v>
      </c>
      <c r="I32" s="179">
        <v>3.5</v>
      </c>
      <c r="J32" s="179">
        <v>3.52</v>
      </c>
      <c r="K32" s="180">
        <v>3.52</v>
      </c>
    </row>
    <row r="33" spans="1:11" ht="18.75">
      <c r="A33" s="258"/>
      <c r="B33" s="113"/>
      <c r="C33" s="11" t="s">
        <v>50</v>
      </c>
      <c r="D33" s="10" t="s">
        <v>37</v>
      </c>
      <c r="E33" s="36" t="s">
        <v>168</v>
      </c>
      <c r="F33" s="10" t="s">
        <v>175</v>
      </c>
      <c r="G33" s="10" t="s">
        <v>68</v>
      </c>
      <c r="H33" s="144"/>
      <c r="I33" s="173">
        <f>I34</f>
        <v>46</v>
      </c>
      <c r="J33" s="173">
        <f aca="true" t="shared" si="1" ref="J33:K35">J34</f>
        <v>46</v>
      </c>
      <c r="K33" s="174">
        <f t="shared" si="1"/>
        <v>46</v>
      </c>
    </row>
    <row r="34" spans="1:11" ht="18.75">
      <c r="A34" s="258"/>
      <c r="B34" s="113"/>
      <c r="C34" s="11" t="s">
        <v>51</v>
      </c>
      <c r="D34" s="37" t="s">
        <v>37</v>
      </c>
      <c r="E34" s="36" t="s">
        <v>168</v>
      </c>
      <c r="F34" s="10" t="s">
        <v>175</v>
      </c>
      <c r="G34" s="10" t="s">
        <v>69</v>
      </c>
      <c r="H34" s="144"/>
      <c r="I34" s="173">
        <f>I35</f>
        <v>46</v>
      </c>
      <c r="J34" s="173">
        <f t="shared" si="1"/>
        <v>46</v>
      </c>
      <c r="K34" s="174">
        <f t="shared" si="1"/>
        <v>46</v>
      </c>
    </row>
    <row r="35" spans="1:11" ht="37.5">
      <c r="A35" s="258"/>
      <c r="B35" s="113"/>
      <c r="C35" s="40" t="s">
        <v>121</v>
      </c>
      <c r="D35" s="33" t="s">
        <v>37</v>
      </c>
      <c r="E35" s="34" t="s">
        <v>168</v>
      </c>
      <c r="F35" s="15" t="s">
        <v>175</v>
      </c>
      <c r="G35" s="15" t="s">
        <v>70</v>
      </c>
      <c r="H35" s="142"/>
      <c r="I35" s="191">
        <f>I36</f>
        <v>46</v>
      </c>
      <c r="J35" s="191">
        <f t="shared" si="1"/>
        <v>46</v>
      </c>
      <c r="K35" s="192">
        <f t="shared" si="1"/>
        <v>46</v>
      </c>
    </row>
    <row r="36" spans="1:11" ht="18.75">
      <c r="A36" s="258"/>
      <c r="B36" s="113"/>
      <c r="C36" s="41" t="s">
        <v>252</v>
      </c>
      <c r="D36" s="35" t="s">
        <v>37</v>
      </c>
      <c r="E36" s="18" t="s">
        <v>168</v>
      </c>
      <c r="F36" s="18" t="s">
        <v>175</v>
      </c>
      <c r="G36" s="18" t="s">
        <v>70</v>
      </c>
      <c r="H36" s="140" t="s">
        <v>251</v>
      </c>
      <c r="I36" s="179">
        <v>46</v>
      </c>
      <c r="J36" s="179">
        <v>46</v>
      </c>
      <c r="K36" s="180">
        <v>46</v>
      </c>
    </row>
    <row r="37" spans="1:11" ht="37.5">
      <c r="A37" s="258"/>
      <c r="B37" s="113"/>
      <c r="C37" s="42" t="s">
        <v>189</v>
      </c>
      <c r="D37" s="28" t="s">
        <v>37</v>
      </c>
      <c r="E37" s="10" t="s">
        <v>168</v>
      </c>
      <c r="F37" s="10" t="s">
        <v>180</v>
      </c>
      <c r="G37" s="10"/>
      <c r="H37" s="138"/>
      <c r="I37" s="187">
        <f>I38</f>
        <v>132.8</v>
      </c>
      <c r="J37" s="187">
        <f aca="true" t="shared" si="2" ref="J37:K40">J38</f>
        <v>132.8</v>
      </c>
      <c r="K37" s="188">
        <f t="shared" si="2"/>
        <v>132.8</v>
      </c>
    </row>
    <row r="38" spans="1:11" ht="18.75">
      <c r="A38" s="258"/>
      <c r="B38" s="113"/>
      <c r="C38" s="43" t="s">
        <v>50</v>
      </c>
      <c r="D38" s="28" t="s">
        <v>37</v>
      </c>
      <c r="E38" s="34" t="s">
        <v>168</v>
      </c>
      <c r="F38" s="15" t="s">
        <v>180</v>
      </c>
      <c r="G38" s="15" t="s">
        <v>68</v>
      </c>
      <c r="H38" s="147"/>
      <c r="I38" s="187">
        <f>I39</f>
        <v>132.8</v>
      </c>
      <c r="J38" s="187">
        <f t="shared" si="2"/>
        <v>132.8</v>
      </c>
      <c r="K38" s="188">
        <f t="shared" si="2"/>
        <v>132.8</v>
      </c>
    </row>
    <row r="39" spans="1:11" ht="18.75">
      <c r="A39" s="258"/>
      <c r="B39" s="113"/>
      <c r="C39" s="11" t="s">
        <v>51</v>
      </c>
      <c r="D39" s="28" t="s">
        <v>37</v>
      </c>
      <c r="E39" s="36" t="s">
        <v>168</v>
      </c>
      <c r="F39" s="10" t="s">
        <v>180</v>
      </c>
      <c r="G39" s="10" t="s">
        <v>69</v>
      </c>
      <c r="H39" s="144"/>
      <c r="I39" s="187">
        <f>I40</f>
        <v>132.8</v>
      </c>
      <c r="J39" s="187">
        <f t="shared" si="2"/>
        <v>132.8</v>
      </c>
      <c r="K39" s="188">
        <f t="shared" si="2"/>
        <v>132.8</v>
      </c>
    </row>
    <row r="40" spans="1:11" ht="36.75" customHeight="1">
      <c r="A40" s="258"/>
      <c r="B40" s="113"/>
      <c r="C40" s="13" t="s">
        <v>209</v>
      </c>
      <c r="D40" s="33" t="s">
        <v>37</v>
      </c>
      <c r="E40" s="15" t="s">
        <v>168</v>
      </c>
      <c r="F40" s="15" t="s">
        <v>180</v>
      </c>
      <c r="G40" s="15" t="s">
        <v>71</v>
      </c>
      <c r="H40" s="139"/>
      <c r="I40" s="193">
        <f>I41</f>
        <v>132.8</v>
      </c>
      <c r="J40" s="193">
        <f t="shared" si="2"/>
        <v>132.8</v>
      </c>
      <c r="K40" s="194">
        <f t="shared" si="2"/>
        <v>132.8</v>
      </c>
    </row>
    <row r="41" spans="1:11" ht="18.75">
      <c r="A41" s="258"/>
      <c r="B41" s="113"/>
      <c r="C41" s="45" t="s">
        <v>252</v>
      </c>
      <c r="D41" s="18" t="s">
        <v>37</v>
      </c>
      <c r="E41" s="18" t="s">
        <v>168</v>
      </c>
      <c r="F41" s="18" t="s">
        <v>180</v>
      </c>
      <c r="G41" s="18" t="s">
        <v>71</v>
      </c>
      <c r="H41" s="140" t="s">
        <v>251</v>
      </c>
      <c r="I41" s="179">
        <f>32.8+100</f>
        <v>132.8</v>
      </c>
      <c r="J41" s="179">
        <v>132.8</v>
      </c>
      <c r="K41" s="180">
        <v>132.8</v>
      </c>
    </row>
    <row r="42" spans="1:11" ht="18.75">
      <c r="A42" s="258"/>
      <c r="B42" s="113"/>
      <c r="C42" s="11" t="s">
        <v>18</v>
      </c>
      <c r="D42" s="10" t="s">
        <v>37</v>
      </c>
      <c r="E42" s="10" t="s">
        <v>168</v>
      </c>
      <c r="F42" s="10" t="s">
        <v>172</v>
      </c>
      <c r="G42" s="10"/>
      <c r="H42" s="138"/>
      <c r="I42" s="173">
        <f>I43</f>
        <v>30</v>
      </c>
      <c r="J42" s="173">
        <f aca="true" t="shared" si="3" ref="J42:K45">J43</f>
        <v>30</v>
      </c>
      <c r="K42" s="174">
        <f t="shared" si="3"/>
        <v>0</v>
      </c>
    </row>
    <row r="43" spans="1:11" ht="18.75">
      <c r="A43" s="258"/>
      <c r="B43" s="113"/>
      <c r="C43" s="43" t="s">
        <v>50</v>
      </c>
      <c r="D43" s="10" t="s">
        <v>37</v>
      </c>
      <c r="E43" s="10" t="s">
        <v>168</v>
      </c>
      <c r="F43" s="10" t="s">
        <v>172</v>
      </c>
      <c r="G43" s="10" t="s">
        <v>68</v>
      </c>
      <c r="H43" s="138"/>
      <c r="I43" s="173">
        <f>I44</f>
        <v>30</v>
      </c>
      <c r="J43" s="173">
        <f t="shared" si="3"/>
        <v>30</v>
      </c>
      <c r="K43" s="174">
        <f t="shared" si="3"/>
        <v>0</v>
      </c>
    </row>
    <row r="44" spans="1:11" ht="18.75">
      <c r="A44" s="258"/>
      <c r="B44" s="113"/>
      <c r="C44" s="20" t="s">
        <v>51</v>
      </c>
      <c r="D44" s="10" t="s">
        <v>37</v>
      </c>
      <c r="E44" s="10" t="s">
        <v>168</v>
      </c>
      <c r="F44" s="10" t="s">
        <v>172</v>
      </c>
      <c r="G44" s="10" t="s">
        <v>69</v>
      </c>
      <c r="H44" s="138" t="s">
        <v>15</v>
      </c>
      <c r="I44" s="173">
        <f>I45</f>
        <v>30</v>
      </c>
      <c r="J44" s="173">
        <f t="shared" si="3"/>
        <v>30</v>
      </c>
      <c r="K44" s="174">
        <f t="shared" si="3"/>
        <v>0</v>
      </c>
    </row>
    <row r="45" spans="1:11" ht="18.75">
      <c r="A45" s="258"/>
      <c r="B45" s="113"/>
      <c r="C45" s="38" t="s">
        <v>122</v>
      </c>
      <c r="D45" s="15" t="s">
        <v>37</v>
      </c>
      <c r="E45" s="15" t="s">
        <v>168</v>
      </c>
      <c r="F45" s="15" t="s">
        <v>172</v>
      </c>
      <c r="G45" s="15" t="s">
        <v>72</v>
      </c>
      <c r="H45" s="139"/>
      <c r="I45" s="195">
        <f>I46</f>
        <v>30</v>
      </c>
      <c r="J45" s="195">
        <f t="shared" si="3"/>
        <v>30</v>
      </c>
      <c r="K45" s="196">
        <f t="shared" si="3"/>
        <v>0</v>
      </c>
    </row>
    <row r="46" spans="1:11" ht="18.75">
      <c r="A46" s="258"/>
      <c r="B46" s="113"/>
      <c r="C46" s="39" t="s">
        <v>247</v>
      </c>
      <c r="D46" s="18" t="s">
        <v>37</v>
      </c>
      <c r="E46" s="18" t="s">
        <v>168</v>
      </c>
      <c r="F46" s="18" t="s">
        <v>172</v>
      </c>
      <c r="G46" s="18" t="s">
        <v>72</v>
      </c>
      <c r="H46" s="140" t="s">
        <v>248</v>
      </c>
      <c r="I46" s="179">
        <v>30</v>
      </c>
      <c r="J46" s="179">
        <v>30</v>
      </c>
      <c r="K46" s="180">
        <v>0</v>
      </c>
    </row>
    <row r="47" spans="1:11" ht="18.75">
      <c r="A47" s="258"/>
      <c r="B47" s="113"/>
      <c r="C47" s="11" t="s">
        <v>19</v>
      </c>
      <c r="D47" s="10" t="s">
        <v>37</v>
      </c>
      <c r="E47" s="10" t="s">
        <v>168</v>
      </c>
      <c r="F47" s="10" t="s">
        <v>171</v>
      </c>
      <c r="G47" s="10"/>
      <c r="H47" s="138"/>
      <c r="I47" s="173">
        <f>I52+I48</f>
        <v>377.6</v>
      </c>
      <c r="J47" s="173">
        <f>J52+J48</f>
        <v>377.58</v>
      </c>
      <c r="K47" s="174">
        <f>K52+K48</f>
        <v>317.43999999999994</v>
      </c>
    </row>
    <row r="48" spans="1:11" ht="56.25">
      <c r="A48" s="258"/>
      <c r="B48" s="113"/>
      <c r="C48" s="11" t="s">
        <v>259</v>
      </c>
      <c r="D48" s="10" t="s">
        <v>37</v>
      </c>
      <c r="E48" s="10" t="s">
        <v>168</v>
      </c>
      <c r="F48" s="10" t="s">
        <v>171</v>
      </c>
      <c r="G48" s="10" t="s">
        <v>258</v>
      </c>
      <c r="H48" s="138"/>
      <c r="I48" s="173">
        <f>I49</f>
        <v>22</v>
      </c>
      <c r="J48" s="173">
        <f aca="true" t="shared" si="4" ref="J48:K50">J49</f>
        <v>22</v>
      </c>
      <c r="K48" s="174">
        <f t="shared" si="4"/>
        <v>3.77</v>
      </c>
    </row>
    <row r="49" spans="1:11" ht="37.5">
      <c r="A49" s="258"/>
      <c r="B49" s="113"/>
      <c r="C49" s="104" t="s">
        <v>263</v>
      </c>
      <c r="D49" s="10" t="s">
        <v>37</v>
      </c>
      <c r="E49" s="10" t="s">
        <v>168</v>
      </c>
      <c r="F49" s="10" t="s">
        <v>171</v>
      </c>
      <c r="G49" s="10" t="s">
        <v>260</v>
      </c>
      <c r="H49" s="148"/>
      <c r="I49" s="197">
        <f>I50</f>
        <v>22</v>
      </c>
      <c r="J49" s="197">
        <f t="shared" si="4"/>
        <v>22</v>
      </c>
      <c r="K49" s="198">
        <f t="shared" si="4"/>
        <v>3.77</v>
      </c>
    </row>
    <row r="50" spans="1:11" ht="56.25">
      <c r="A50" s="258"/>
      <c r="B50" s="113"/>
      <c r="C50" s="32" t="s">
        <v>262</v>
      </c>
      <c r="D50" s="50" t="s">
        <v>37</v>
      </c>
      <c r="E50" s="15" t="s">
        <v>168</v>
      </c>
      <c r="F50" s="15" t="s">
        <v>171</v>
      </c>
      <c r="G50" s="15" t="s">
        <v>261</v>
      </c>
      <c r="H50" s="139"/>
      <c r="I50" s="199">
        <f>I51</f>
        <v>22</v>
      </c>
      <c r="J50" s="199">
        <f t="shared" si="4"/>
        <v>22</v>
      </c>
      <c r="K50" s="200">
        <f t="shared" si="4"/>
        <v>3.77</v>
      </c>
    </row>
    <row r="51" spans="1:11" ht="36">
      <c r="A51" s="258"/>
      <c r="B51" s="113"/>
      <c r="C51" s="41" t="s">
        <v>256</v>
      </c>
      <c r="D51" s="35" t="s">
        <v>37</v>
      </c>
      <c r="E51" s="18" t="s">
        <v>168</v>
      </c>
      <c r="F51" s="18" t="s">
        <v>171</v>
      </c>
      <c r="G51" s="18" t="s">
        <v>261</v>
      </c>
      <c r="H51" s="140" t="s">
        <v>255</v>
      </c>
      <c r="I51" s="179">
        <v>22</v>
      </c>
      <c r="J51" s="179">
        <v>22</v>
      </c>
      <c r="K51" s="180">
        <v>3.77</v>
      </c>
    </row>
    <row r="52" spans="1:11" ht="18.75">
      <c r="A52" s="258"/>
      <c r="B52" s="113"/>
      <c r="C52" s="43" t="s">
        <v>50</v>
      </c>
      <c r="D52" s="10" t="s">
        <v>37</v>
      </c>
      <c r="E52" s="10" t="s">
        <v>168</v>
      </c>
      <c r="F52" s="10" t="s">
        <v>171</v>
      </c>
      <c r="G52" s="10" t="s">
        <v>68</v>
      </c>
      <c r="H52" s="138"/>
      <c r="I52" s="201">
        <f>I53</f>
        <v>355.6</v>
      </c>
      <c r="J52" s="201">
        <f>J53</f>
        <v>355.58</v>
      </c>
      <c r="K52" s="202">
        <f>K53</f>
        <v>313.66999999999996</v>
      </c>
    </row>
    <row r="53" spans="1:11" ht="18.75">
      <c r="A53" s="258"/>
      <c r="B53" s="113"/>
      <c r="C53" s="11" t="s">
        <v>51</v>
      </c>
      <c r="D53" s="30" t="s">
        <v>37</v>
      </c>
      <c r="E53" s="10" t="s">
        <v>168</v>
      </c>
      <c r="F53" s="10" t="s">
        <v>171</v>
      </c>
      <c r="G53" s="10" t="s">
        <v>69</v>
      </c>
      <c r="H53" s="138"/>
      <c r="I53" s="201">
        <f>I54+I56+I58+I64+I66+I60+I62</f>
        <v>355.6</v>
      </c>
      <c r="J53" s="201">
        <f>J54+J56+J58+J64+J66+J60+J62</f>
        <v>355.58</v>
      </c>
      <c r="K53" s="202">
        <f>K54+K56+K58+K64+K66+K60+K62</f>
        <v>313.66999999999996</v>
      </c>
    </row>
    <row r="54" spans="1:11" ht="18.75">
      <c r="A54" s="258"/>
      <c r="B54" s="113"/>
      <c r="C54" s="13" t="s">
        <v>123</v>
      </c>
      <c r="D54" s="15" t="s">
        <v>37</v>
      </c>
      <c r="E54" s="34" t="s">
        <v>168</v>
      </c>
      <c r="F54" s="34" t="s">
        <v>171</v>
      </c>
      <c r="G54" s="34" t="s">
        <v>73</v>
      </c>
      <c r="H54" s="139"/>
      <c r="I54" s="175">
        <f>I55</f>
        <v>6</v>
      </c>
      <c r="J54" s="175">
        <f>J55</f>
        <v>6</v>
      </c>
      <c r="K54" s="176">
        <f>K55</f>
        <v>0.53</v>
      </c>
    </row>
    <row r="55" spans="1:11" ht="18.75">
      <c r="A55" s="258"/>
      <c r="B55" s="113"/>
      <c r="C55" s="26" t="s">
        <v>247</v>
      </c>
      <c r="D55" s="46" t="s">
        <v>37</v>
      </c>
      <c r="E55" s="18" t="s">
        <v>168</v>
      </c>
      <c r="F55" s="18" t="s">
        <v>171</v>
      </c>
      <c r="G55" s="18" t="s">
        <v>73</v>
      </c>
      <c r="H55" s="140" t="s">
        <v>248</v>
      </c>
      <c r="I55" s="177">
        <v>6</v>
      </c>
      <c r="J55" s="177">
        <v>6</v>
      </c>
      <c r="K55" s="178">
        <v>0.53</v>
      </c>
    </row>
    <row r="56" spans="1:11" ht="18.75">
      <c r="A56" s="258"/>
      <c r="B56" s="113"/>
      <c r="C56" s="47" t="s">
        <v>124</v>
      </c>
      <c r="D56" s="15" t="s">
        <v>37</v>
      </c>
      <c r="E56" s="15" t="s">
        <v>168</v>
      </c>
      <c r="F56" s="15" t="s">
        <v>171</v>
      </c>
      <c r="G56" s="15" t="s">
        <v>74</v>
      </c>
      <c r="H56" s="139"/>
      <c r="I56" s="175">
        <f>I57</f>
        <v>15.5</v>
      </c>
      <c r="J56" s="175">
        <f>J57</f>
        <v>15.5</v>
      </c>
      <c r="K56" s="176">
        <f>K57</f>
        <v>5.78</v>
      </c>
    </row>
    <row r="57" spans="1:11" ht="36">
      <c r="A57" s="258"/>
      <c r="B57" s="113"/>
      <c r="C57" s="41" t="s">
        <v>256</v>
      </c>
      <c r="D57" s="46" t="s">
        <v>37</v>
      </c>
      <c r="E57" s="25" t="s">
        <v>168</v>
      </c>
      <c r="F57" s="25" t="s">
        <v>171</v>
      </c>
      <c r="G57" s="25" t="s">
        <v>74</v>
      </c>
      <c r="H57" s="143" t="s">
        <v>255</v>
      </c>
      <c r="I57" s="185">
        <v>15.5</v>
      </c>
      <c r="J57" s="185">
        <v>15.5</v>
      </c>
      <c r="K57" s="186">
        <v>5.78</v>
      </c>
    </row>
    <row r="58" spans="1:11" ht="36.75" customHeight="1">
      <c r="A58" s="258"/>
      <c r="B58" s="113"/>
      <c r="C58" s="48" t="s">
        <v>213</v>
      </c>
      <c r="D58" s="33" t="s">
        <v>37</v>
      </c>
      <c r="E58" s="15" t="s">
        <v>168</v>
      </c>
      <c r="F58" s="15" t="s">
        <v>171</v>
      </c>
      <c r="G58" s="15" t="s">
        <v>75</v>
      </c>
      <c r="H58" s="139"/>
      <c r="I58" s="175">
        <f>I59</f>
        <v>12</v>
      </c>
      <c r="J58" s="175">
        <f>J59</f>
        <v>12</v>
      </c>
      <c r="K58" s="176">
        <f>K59</f>
        <v>12</v>
      </c>
    </row>
    <row r="59" spans="1:11" ht="18.75">
      <c r="A59" s="258"/>
      <c r="B59" s="113"/>
      <c r="C59" s="24" t="s">
        <v>254</v>
      </c>
      <c r="D59" s="35" t="s">
        <v>37</v>
      </c>
      <c r="E59" s="18" t="s">
        <v>168</v>
      </c>
      <c r="F59" s="18" t="s">
        <v>171</v>
      </c>
      <c r="G59" s="18" t="s">
        <v>75</v>
      </c>
      <c r="H59" s="140" t="s">
        <v>253</v>
      </c>
      <c r="I59" s="179">
        <v>12</v>
      </c>
      <c r="J59" s="179">
        <v>12</v>
      </c>
      <c r="K59" s="180">
        <v>12</v>
      </c>
    </row>
    <row r="60" spans="1:11" ht="49.5" customHeight="1">
      <c r="A60" s="258"/>
      <c r="B60" s="113"/>
      <c r="C60" s="48" t="s">
        <v>125</v>
      </c>
      <c r="D60" s="33" t="s">
        <v>37</v>
      </c>
      <c r="E60" s="15" t="s">
        <v>168</v>
      </c>
      <c r="F60" s="15" t="s">
        <v>171</v>
      </c>
      <c r="G60" s="15" t="s">
        <v>76</v>
      </c>
      <c r="H60" s="139"/>
      <c r="I60" s="191">
        <f>I61</f>
        <v>43.49999999999999</v>
      </c>
      <c r="J60" s="191">
        <f>J61</f>
        <v>43.5</v>
      </c>
      <c r="K60" s="192">
        <f>K61</f>
        <v>43.5</v>
      </c>
    </row>
    <row r="61" spans="1:11" ht="36">
      <c r="A61" s="258"/>
      <c r="B61" s="113"/>
      <c r="C61" s="41" t="s">
        <v>256</v>
      </c>
      <c r="D61" s="35" t="s">
        <v>37</v>
      </c>
      <c r="E61" s="18" t="s">
        <v>168</v>
      </c>
      <c r="F61" s="18" t="s">
        <v>171</v>
      </c>
      <c r="G61" s="18" t="s">
        <v>76</v>
      </c>
      <c r="H61" s="140" t="s">
        <v>255</v>
      </c>
      <c r="I61" s="203">
        <f>32.4+6.8+4.3</f>
        <v>43.49999999999999</v>
      </c>
      <c r="J61" s="203">
        <v>43.5</v>
      </c>
      <c r="K61" s="204">
        <v>43.5</v>
      </c>
    </row>
    <row r="62" spans="1:11" ht="37.5">
      <c r="A62" s="258"/>
      <c r="B62" s="113"/>
      <c r="C62" s="13" t="s">
        <v>277</v>
      </c>
      <c r="D62" s="50" t="s">
        <v>37</v>
      </c>
      <c r="E62" s="34" t="s">
        <v>168</v>
      </c>
      <c r="F62" s="15" t="s">
        <v>171</v>
      </c>
      <c r="G62" s="15" t="s">
        <v>278</v>
      </c>
      <c r="H62" s="142"/>
      <c r="I62" s="199">
        <f>I63</f>
        <v>179.8</v>
      </c>
      <c r="J62" s="199">
        <f>J63</f>
        <v>179.79</v>
      </c>
      <c r="K62" s="200">
        <f>K63</f>
        <v>179.79</v>
      </c>
    </row>
    <row r="63" spans="1:11" ht="36">
      <c r="A63" s="258"/>
      <c r="B63" s="113"/>
      <c r="C63" s="41" t="s">
        <v>256</v>
      </c>
      <c r="D63" s="35" t="s">
        <v>37</v>
      </c>
      <c r="E63" s="18" t="s">
        <v>168</v>
      </c>
      <c r="F63" s="18" t="s">
        <v>171</v>
      </c>
      <c r="G63" s="18" t="s">
        <v>278</v>
      </c>
      <c r="H63" s="140" t="s">
        <v>255</v>
      </c>
      <c r="I63" s="179">
        <v>179.8</v>
      </c>
      <c r="J63" s="179">
        <v>179.79</v>
      </c>
      <c r="K63" s="180">
        <v>179.79</v>
      </c>
    </row>
    <row r="64" spans="1:11" ht="53.25" customHeight="1">
      <c r="A64" s="258"/>
      <c r="B64" s="113"/>
      <c r="C64" s="13" t="s">
        <v>222</v>
      </c>
      <c r="D64" s="50" t="s">
        <v>37</v>
      </c>
      <c r="E64" s="34" t="s">
        <v>168</v>
      </c>
      <c r="F64" s="15" t="s">
        <v>171</v>
      </c>
      <c r="G64" s="15" t="s">
        <v>77</v>
      </c>
      <c r="H64" s="142"/>
      <c r="I64" s="199">
        <f>I65</f>
        <v>62.8</v>
      </c>
      <c r="J64" s="199">
        <f>J65</f>
        <v>62.76</v>
      </c>
      <c r="K64" s="200">
        <f>K65</f>
        <v>36.04</v>
      </c>
    </row>
    <row r="65" spans="1:11" ht="36">
      <c r="A65" s="258"/>
      <c r="B65" s="113"/>
      <c r="C65" s="41" t="s">
        <v>256</v>
      </c>
      <c r="D65" s="35" t="s">
        <v>37</v>
      </c>
      <c r="E65" s="18" t="s">
        <v>168</v>
      </c>
      <c r="F65" s="18" t="s">
        <v>171</v>
      </c>
      <c r="G65" s="18" t="s">
        <v>77</v>
      </c>
      <c r="H65" s="140" t="s">
        <v>255</v>
      </c>
      <c r="I65" s="179">
        <v>62.8</v>
      </c>
      <c r="J65" s="179">
        <v>62.76</v>
      </c>
      <c r="K65" s="180">
        <v>36.04</v>
      </c>
    </row>
    <row r="66" spans="1:11" ht="37.5">
      <c r="A66" s="258"/>
      <c r="B66" s="113"/>
      <c r="C66" s="38" t="s">
        <v>126</v>
      </c>
      <c r="D66" s="50" t="s">
        <v>37</v>
      </c>
      <c r="E66" s="15" t="s">
        <v>168</v>
      </c>
      <c r="F66" s="15" t="s">
        <v>171</v>
      </c>
      <c r="G66" s="15" t="s">
        <v>78</v>
      </c>
      <c r="H66" s="139"/>
      <c r="I66" s="175">
        <f>I67</f>
        <v>36</v>
      </c>
      <c r="J66" s="175">
        <f>J67</f>
        <v>36.03</v>
      </c>
      <c r="K66" s="176">
        <f>K67</f>
        <v>36.03</v>
      </c>
    </row>
    <row r="67" spans="1:11" ht="18.75">
      <c r="A67" s="258"/>
      <c r="B67" s="113"/>
      <c r="C67" s="39" t="s">
        <v>252</v>
      </c>
      <c r="D67" s="35" t="s">
        <v>37</v>
      </c>
      <c r="E67" s="18" t="s">
        <v>168</v>
      </c>
      <c r="F67" s="18" t="s">
        <v>171</v>
      </c>
      <c r="G67" s="18" t="s">
        <v>78</v>
      </c>
      <c r="H67" s="140" t="s">
        <v>251</v>
      </c>
      <c r="I67" s="179">
        <v>36</v>
      </c>
      <c r="J67" s="179">
        <v>36.03</v>
      </c>
      <c r="K67" s="180">
        <v>36.03</v>
      </c>
    </row>
    <row r="68" spans="1:11" ht="18.75">
      <c r="A68" s="258"/>
      <c r="B68" s="113"/>
      <c r="C68" s="51" t="s">
        <v>20</v>
      </c>
      <c r="D68" s="10" t="s">
        <v>37</v>
      </c>
      <c r="E68" s="21" t="s">
        <v>169</v>
      </c>
      <c r="F68" s="21"/>
      <c r="G68" s="21"/>
      <c r="H68" s="149"/>
      <c r="I68" s="173">
        <f>I69</f>
        <v>157.7</v>
      </c>
      <c r="J68" s="173">
        <f aca="true" t="shared" si="5" ref="J68:K71">J69</f>
        <v>157.7</v>
      </c>
      <c r="K68" s="174">
        <f t="shared" si="5"/>
        <v>157.7</v>
      </c>
    </row>
    <row r="69" spans="1:11" ht="18.75">
      <c r="A69" s="258"/>
      <c r="B69" s="113"/>
      <c r="C69" s="52" t="s">
        <v>21</v>
      </c>
      <c r="D69" s="10" t="s">
        <v>37</v>
      </c>
      <c r="E69" s="21" t="s">
        <v>169</v>
      </c>
      <c r="F69" s="53" t="s">
        <v>170</v>
      </c>
      <c r="G69" s="21"/>
      <c r="H69" s="149"/>
      <c r="I69" s="173">
        <f>I70</f>
        <v>157.7</v>
      </c>
      <c r="J69" s="173">
        <f t="shared" si="5"/>
        <v>157.7</v>
      </c>
      <c r="K69" s="174">
        <f t="shared" si="5"/>
        <v>157.7</v>
      </c>
    </row>
    <row r="70" spans="1:11" ht="18.75">
      <c r="A70" s="258"/>
      <c r="B70" s="113"/>
      <c r="C70" s="52" t="s">
        <v>50</v>
      </c>
      <c r="D70" s="8" t="s">
        <v>37</v>
      </c>
      <c r="E70" s="21" t="s">
        <v>169</v>
      </c>
      <c r="F70" s="53" t="s">
        <v>170</v>
      </c>
      <c r="G70" s="53" t="s">
        <v>68</v>
      </c>
      <c r="H70" s="149"/>
      <c r="I70" s="173">
        <f>I71</f>
        <v>157.7</v>
      </c>
      <c r="J70" s="173">
        <f t="shared" si="5"/>
        <v>157.7</v>
      </c>
      <c r="K70" s="174">
        <f t="shared" si="5"/>
        <v>157.7</v>
      </c>
    </row>
    <row r="71" spans="1:11" ht="18.75">
      <c r="A71" s="258"/>
      <c r="B71" s="113"/>
      <c r="C71" s="54" t="s">
        <v>51</v>
      </c>
      <c r="D71" s="10" t="s">
        <v>37</v>
      </c>
      <c r="E71" s="21" t="s">
        <v>169</v>
      </c>
      <c r="F71" s="53" t="s">
        <v>170</v>
      </c>
      <c r="G71" s="53" t="s">
        <v>69</v>
      </c>
      <c r="H71" s="150"/>
      <c r="I71" s="173">
        <f>I72</f>
        <v>157.7</v>
      </c>
      <c r="J71" s="173">
        <f t="shared" si="5"/>
        <v>157.7</v>
      </c>
      <c r="K71" s="174">
        <f t="shared" si="5"/>
        <v>157.7</v>
      </c>
    </row>
    <row r="72" spans="1:11" ht="37.5">
      <c r="A72" s="258"/>
      <c r="B72" s="113"/>
      <c r="C72" s="82" t="s">
        <v>228</v>
      </c>
      <c r="D72" s="30" t="s">
        <v>37</v>
      </c>
      <c r="E72" s="122" t="s">
        <v>169</v>
      </c>
      <c r="F72" s="123" t="s">
        <v>170</v>
      </c>
      <c r="G72" s="123" t="s">
        <v>79</v>
      </c>
      <c r="H72" s="151"/>
      <c r="I72" s="205">
        <f>I73+I74</f>
        <v>157.7</v>
      </c>
      <c r="J72" s="205">
        <f>J73+J74</f>
        <v>157.7</v>
      </c>
      <c r="K72" s="206">
        <f>K73+K74</f>
        <v>157.7</v>
      </c>
    </row>
    <row r="73" spans="1:11" ht="54">
      <c r="A73" s="258"/>
      <c r="B73" s="113"/>
      <c r="C73" s="124" t="s">
        <v>246</v>
      </c>
      <c r="D73" s="23" t="s">
        <v>37</v>
      </c>
      <c r="E73" s="49" t="s">
        <v>169</v>
      </c>
      <c r="F73" s="49" t="s">
        <v>170</v>
      </c>
      <c r="G73" s="49" t="s">
        <v>79</v>
      </c>
      <c r="H73" s="152" t="s">
        <v>245</v>
      </c>
      <c r="I73" s="183">
        <f>91.6-0.1</f>
        <v>91.5</v>
      </c>
      <c r="J73" s="183">
        <v>91.52</v>
      </c>
      <c r="K73" s="184">
        <v>91.52</v>
      </c>
    </row>
    <row r="74" spans="1:11" ht="36">
      <c r="A74" s="258"/>
      <c r="B74" s="113"/>
      <c r="C74" s="41" t="s">
        <v>256</v>
      </c>
      <c r="D74" s="18" t="s">
        <v>37</v>
      </c>
      <c r="E74" s="35" t="s">
        <v>169</v>
      </c>
      <c r="F74" s="35" t="s">
        <v>170</v>
      </c>
      <c r="G74" s="35" t="s">
        <v>79</v>
      </c>
      <c r="H74" s="153" t="s">
        <v>255</v>
      </c>
      <c r="I74" s="179">
        <f>48.7+17.5</f>
        <v>66.2</v>
      </c>
      <c r="J74" s="179">
        <v>66.18</v>
      </c>
      <c r="K74" s="180">
        <v>66.18</v>
      </c>
    </row>
    <row r="75" spans="1:11" ht="18.75">
      <c r="A75" s="258"/>
      <c r="B75" s="113"/>
      <c r="C75" s="11" t="s">
        <v>22</v>
      </c>
      <c r="D75" s="10" t="s">
        <v>37</v>
      </c>
      <c r="E75" s="10" t="s">
        <v>170</v>
      </c>
      <c r="F75" s="10"/>
      <c r="G75" s="10" t="s">
        <v>15</v>
      </c>
      <c r="H75" s="138" t="s">
        <v>15</v>
      </c>
      <c r="I75" s="171">
        <f>I76+I84+I91</f>
        <v>140.6</v>
      </c>
      <c r="J75" s="171">
        <f>J76+J84+J91</f>
        <v>140.57</v>
      </c>
      <c r="K75" s="172">
        <f>K76+K84+K91</f>
        <v>126.77000000000001</v>
      </c>
    </row>
    <row r="76" spans="1:11" ht="37.5">
      <c r="A76" s="258"/>
      <c r="B76" s="113"/>
      <c r="C76" s="11" t="s">
        <v>190</v>
      </c>
      <c r="D76" s="10" t="s">
        <v>37</v>
      </c>
      <c r="E76" s="10" t="s">
        <v>170</v>
      </c>
      <c r="F76" s="10" t="s">
        <v>176</v>
      </c>
      <c r="G76" s="10"/>
      <c r="H76" s="138"/>
      <c r="I76" s="173">
        <f>I77</f>
        <v>58.6</v>
      </c>
      <c r="J76" s="173">
        <f aca="true" t="shared" si="6" ref="J76:K78">J77</f>
        <v>58.57</v>
      </c>
      <c r="K76" s="174">
        <f t="shared" si="6"/>
        <v>45.77</v>
      </c>
    </row>
    <row r="77" spans="1:11" ht="37.5">
      <c r="A77" s="258"/>
      <c r="B77" s="113"/>
      <c r="C77" s="11" t="s">
        <v>52</v>
      </c>
      <c r="D77" s="10" t="s">
        <v>37</v>
      </c>
      <c r="E77" s="10" t="s">
        <v>170</v>
      </c>
      <c r="F77" s="10" t="s">
        <v>176</v>
      </c>
      <c r="G77" s="10" t="s">
        <v>80</v>
      </c>
      <c r="H77" s="138"/>
      <c r="I77" s="173">
        <f>I78</f>
        <v>58.6</v>
      </c>
      <c r="J77" s="173">
        <f t="shared" si="6"/>
        <v>58.57</v>
      </c>
      <c r="K77" s="174">
        <f t="shared" si="6"/>
        <v>45.77</v>
      </c>
    </row>
    <row r="78" spans="1:11" ht="45" customHeight="1">
      <c r="A78" s="258"/>
      <c r="B78" s="113"/>
      <c r="C78" s="56" t="s">
        <v>116</v>
      </c>
      <c r="D78" s="10" t="s">
        <v>37</v>
      </c>
      <c r="E78" s="10" t="s">
        <v>170</v>
      </c>
      <c r="F78" s="10" t="s">
        <v>176</v>
      </c>
      <c r="G78" s="10" t="s">
        <v>113</v>
      </c>
      <c r="H78" s="138"/>
      <c r="I78" s="173">
        <f>I79</f>
        <v>58.6</v>
      </c>
      <c r="J78" s="173">
        <f t="shared" si="6"/>
        <v>58.57</v>
      </c>
      <c r="K78" s="174">
        <f t="shared" si="6"/>
        <v>45.77</v>
      </c>
    </row>
    <row r="79" spans="1:11" ht="41.25" customHeight="1">
      <c r="A79" s="258"/>
      <c r="B79" s="113"/>
      <c r="C79" s="104" t="s">
        <v>114</v>
      </c>
      <c r="D79" s="10" t="s">
        <v>37</v>
      </c>
      <c r="E79" s="10" t="s">
        <v>170</v>
      </c>
      <c r="F79" s="10" t="s">
        <v>176</v>
      </c>
      <c r="G79" s="10" t="s">
        <v>82</v>
      </c>
      <c r="H79" s="148"/>
      <c r="I79" s="197">
        <f>I80+I82</f>
        <v>58.6</v>
      </c>
      <c r="J79" s="197">
        <f>J80+J82</f>
        <v>58.57</v>
      </c>
      <c r="K79" s="198">
        <f>K80+K82</f>
        <v>45.77</v>
      </c>
    </row>
    <row r="80" spans="1:11" ht="18.75">
      <c r="A80" s="258"/>
      <c r="B80" s="113"/>
      <c r="C80" s="32" t="s">
        <v>115</v>
      </c>
      <c r="D80" s="50" t="s">
        <v>37</v>
      </c>
      <c r="E80" s="15" t="s">
        <v>170</v>
      </c>
      <c r="F80" s="15" t="s">
        <v>176</v>
      </c>
      <c r="G80" s="15" t="s">
        <v>83</v>
      </c>
      <c r="H80" s="139"/>
      <c r="I80" s="199">
        <f>I81</f>
        <v>53.4</v>
      </c>
      <c r="J80" s="199">
        <f>J81</f>
        <v>53.4</v>
      </c>
      <c r="K80" s="200">
        <f>K81</f>
        <v>40.6</v>
      </c>
    </row>
    <row r="81" spans="1:11" ht="36">
      <c r="A81" s="258"/>
      <c r="B81" s="113"/>
      <c r="C81" s="41" t="s">
        <v>256</v>
      </c>
      <c r="D81" s="35" t="s">
        <v>37</v>
      </c>
      <c r="E81" s="18" t="s">
        <v>170</v>
      </c>
      <c r="F81" s="18" t="s">
        <v>176</v>
      </c>
      <c r="G81" s="18" t="s">
        <v>83</v>
      </c>
      <c r="H81" s="140" t="s">
        <v>255</v>
      </c>
      <c r="I81" s="179">
        <v>53.4</v>
      </c>
      <c r="J81" s="179">
        <v>53.4</v>
      </c>
      <c r="K81" s="180">
        <v>40.6</v>
      </c>
    </row>
    <row r="82" spans="1:11" ht="58.5" customHeight="1">
      <c r="A82" s="258"/>
      <c r="B82" s="113"/>
      <c r="C82" s="57" t="s">
        <v>161</v>
      </c>
      <c r="D82" s="15" t="s">
        <v>37</v>
      </c>
      <c r="E82" s="30" t="s">
        <v>170</v>
      </c>
      <c r="F82" s="30" t="s">
        <v>176</v>
      </c>
      <c r="G82" s="30" t="s">
        <v>84</v>
      </c>
      <c r="H82" s="148"/>
      <c r="I82" s="197">
        <f>I83</f>
        <v>5.2</v>
      </c>
      <c r="J82" s="197">
        <f>J83</f>
        <v>5.17</v>
      </c>
      <c r="K82" s="198">
        <f>K83</f>
        <v>5.17</v>
      </c>
    </row>
    <row r="83" spans="1:11" ht="18.75">
      <c r="A83" s="258"/>
      <c r="B83" s="113"/>
      <c r="C83" s="39" t="s">
        <v>252</v>
      </c>
      <c r="D83" s="18" t="s">
        <v>37</v>
      </c>
      <c r="E83" s="18" t="s">
        <v>170</v>
      </c>
      <c r="F83" s="18" t="s">
        <v>176</v>
      </c>
      <c r="G83" s="18" t="s">
        <v>84</v>
      </c>
      <c r="H83" s="140" t="s">
        <v>251</v>
      </c>
      <c r="I83" s="179">
        <f>11.9-6.8+0.1</f>
        <v>5.2</v>
      </c>
      <c r="J83" s="179">
        <v>5.17</v>
      </c>
      <c r="K83" s="180">
        <v>5.17</v>
      </c>
    </row>
    <row r="84" spans="1:11" ht="18.75">
      <c r="A84" s="258"/>
      <c r="B84" s="113"/>
      <c r="C84" s="9" t="s">
        <v>23</v>
      </c>
      <c r="D84" s="37" t="s">
        <v>37</v>
      </c>
      <c r="E84" s="8" t="s">
        <v>170</v>
      </c>
      <c r="F84" s="8" t="s">
        <v>173</v>
      </c>
      <c r="G84" s="8"/>
      <c r="H84" s="137"/>
      <c r="I84" s="171">
        <f>I85</f>
        <v>71</v>
      </c>
      <c r="J84" s="171">
        <f aca="true" t="shared" si="7" ref="J84:K87">J85</f>
        <v>71</v>
      </c>
      <c r="K84" s="172">
        <f t="shared" si="7"/>
        <v>71</v>
      </c>
    </row>
    <row r="85" spans="1:11" ht="20.25" customHeight="1">
      <c r="A85" s="258"/>
      <c r="B85" s="113"/>
      <c r="C85" s="11" t="s">
        <v>52</v>
      </c>
      <c r="D85" s="28" t="s">
        <v>37</v>
      </c>
      <c r="E85" s="36" t="s">
        <v>170</v>
      </c>
      <c r="F85" s="10" t="s">
        <v>173</v>
      </c>
      <c r="G85" s="10" t="s">
        <v>80</v>
      </c>
      <c r="H85" s="138" t="s">
        <v>15</v>
      </c>
      <c r="I85" s="173">
        <f>I86</f>
        <v>71</v>
      </c>
      <c r="J85" s="173">
        <f t="shared" si="7"/>
        <v>71</v>
      </c>
      <c r="K85" s="174">
        <f t="shared" si="7"/>
        <v>71</v>
      </c>
    </row>
    <row r="86" spans="1:11" ht="37.5">
      <c r="A86" s="258"/>
      <c r="B86" s="113"/>
      <c r="C86" s="56" t="s">
        <v>117</v>
      </c>
      <c r="D86" s="28" t="s">
        <v>37</v>
      </c>
      <c r="E86" s="36" t="s">
        <v>170</v>
      </c>
      <c r="F86" s="10" t="s">
        <v>173</v>
      </c>
      <c r="G86" s="10" t="s">
        <v>81</v>
      </c>
      <c r="H86" s="138"/>
      <c r="I86" s="173">
        <f>I87</f>
        <v>71</v>
      </c>
      <c r="J86" s="173">
        <f t="shared" si="7"/>
        <v>71</v>
      </c>
      <c r="K86" s="174">
        <f t="shared" si="7"/>
        <v>71</v>
      </c>
    </row>
    <row r="87" spans="1:11" ht="35.25" customHeight="1">
      <c r="A87" s="258"/>
      <c r="B87" s="113"/>
      <c r="C87" s="105" t="s">
        <v>119</v>
      </c>
      <c r="D87" s="21" t="s">
        <v>37</v>
      </c>
      <c r="E87" s="36" t="s">
        <v>170</v>
      </c>
      <c r="F87" s="10" t="s">
        <v>173</v>
      </c>
      <c r="G87" s="10" t="s">
        <v>118</v>
      </c>
      <c r="H87" s="138"/>
      <c r="I87" s="173">
        <f>I88</f>
        <v>71</v>
      </c>
      <c r="J87" s="173">
        <f t="shared" si="7"/>
        <v>71</v>
      </c>
      <c r="K87" s="174">
        <f t="shared" si="7"/>
        <v>71</v>
      </c>
    </row>
    <row r="88" spans="1:11" ht="39" customHeight="1">
      <c r="A88" s="258"/>
      <c r="B88" s="113"/>
      <c r="C88" s="125" t="s">
        <v>120</v>
      </c>
      <c r="D88" s="30" t="s">
        <v>37</v>
      </c>
      <c r="E88" s="29" t="s">
        <v>170</v>
      </c>
      <c r="F88" s="30" t="s">
        <v>173</v>
      </c>
      <c r="G88" s="30" t="s">
        <v>85</v>
      </c>
      <c r="H88" s="154"/>
      <c r="I88" s="205">
        <f>I89+I90</f>
        <v>71</v>
      </c>
      <c r="J88" s="205">
        <f>J89+J90</f>
        <v>71</v>
      </c>
      <c r="K88" s="206">
        <f>K89+K90</f>
        <v>71</v>
      </c>
    </row>
    <row r="89" spans="1:11" ht="36">
      <c r="A89" s="258"/>
      <c r="B89" s="113"/>
      <c r="C89" s="124" t="s">
        <v>256</v>
      </c>
      <c r="D89" s="49" t="s">
        <v>37</v>
      </c>
      <c r="E89" s="23" t="s">
        <v>170</v>
      </c>
      <c r="F89" s="23" t="s">
        <v>173</v>
      </c>
      <c r="G89" s="23" t="s">
        <v>85</v>
      </c>
      <c r="H89" s="142" t="s">
        <v>255</v>
      </c>
      <c r="I89" s="183">
        <v>21</v>
      </c>
      <c r="J89" s="183">
        <v>21</v>
      </c>
      <c r="K89" s="184">
        <v>21</v>
      </c>
    </row>
    <row r="90" spans="1:11" ht="29.25" customHeight="1">
      <c r="A90" s="258"/>
      <c r="B90" s="113"/>
      <c r="C90" s="41" t="s">
        <v>254</v>
      </c>
      <c r="D90" s="35" t="s">
        <v>37</v>
      </c>
      <c r="E90" s="18" t="s">
        <v>170</v>
      </c>
      <c r="F90" s="18" t="s">
        <v>173</v>
      </c>
      <c r="G90" s="18" t="s">
        <v>85</v>
      </c>
      <c r="H90" s="140" t="s">
        <v>253</v>
      </c>
      <c r="I90" s="179">
        <v>50</v>
      </c>
      <c r="J90" s="179">
        <v>50</v>
      </c>
      <c r="K90" s="180">
        <v>50</v>
      </c>
    </row>
    <row r="91" spans="1:11" ht="38.25" customHeight="1">
      <c r="A91" s="258"/>
      <c r="B91" s="113"/>
      <c r="C91" s="60" t="s">
        <v>40</v>
      </c>
      <c r="D91" s="37" t="s">
        <v>37</v>
      </c>
      <c r="E91" s="61" t="s">
        <v>170</v>
      </c>
      <c r="F91" s="8" t="s">
        <v>179</v>
      </c>
      <c r="G91" s="61"/>
      <c r="H91" s="155"/>
      <c r="I91" s="201">
        <f>I96+I92</f>
        <v>11</v>
      </c>
      <c r="J91" s="201">
        <f>J96+J92</f>
        <v>11</v>
      </c>
      <c r="K91" s="202">
        <f>K96+K92</f>
        <v>10</v>
      </c>
    </row>
    <row r="92" spans="1:11" ht="56.25">
      <c r="A92" s="258"/>
      <c r="B92" s="113"/>
      <c r="C92" s="11" t="s">
        <v>279</v>
      </c>
      <c r="D92" s="10" t="s">
        <v>37</v>
      </c>
      <c r="E92" s="10" t="s">
        <v>170</v>
      </c>
      <c r="F92" s="10" t="s">
        <v>179</v>
      </c>
      <c r="G92" s="10" t="s">
        <v>280</v>
      </c>
      <c r="H92" s="156" t="s">
        <v>15</v>
      </c>
      <c r="I92" s="205">
        <f>I93</f>
        <v>7</v>
      </c>
      <c r="J92" s="205">
        <f aca="true" t="shared" si="8" ref="J92:K94">J93</f>
        <v>7</v>
      </c>
      <c r="K92" s="206">
        <f t="shared" si="8"/>
        <v>7</v>
      </c>
    </row>
    <row r="93" spans="1:11" ht="38.25" customHeight="1">
      <c r="A93" s="258"/>
      <c r="B93" s="113"/>
      <c r="C93" s="56" t="s">
        <v>281</v>
      </c>
      <c r="D93" s="10" t="s">
        <v>37</v>
      </c>
      <c r="E93" s="10" t="s">
        <v>170</v>
      </c>
      <c r="F93" s="10" t="s">
        <v>179</v>
      </c>
      <c r="G93" s="10" t="s">
        <v>282</v>
      </c>
      <c r="H93" s="142"/>
      <c r="I93" s="199">
        <f>I94</f>
        <v>7</v>
      </c>
      <c r="J93" s="199">
        <f t="shared" si="8"/>
        <v>7</v>
      </c>
      <c r="K93" s="200">
        <f t="shared" si="8"/>
        <v>7</v>
      </c>
    </row>
    <row r="94" spans="1:11" ht="38.25" customHeight="1">
      <c r="A94" s="258"/>
      <c r="B94" s="113"/>
      <c r="C94" s="62" t="s">
        <v>283</v>
      </c>
      <c r="D94" s="15" t="s">
        <v>37</v>
      </c>
      <c r="E94" s="34" t="s">
        <v>170</v>
      </c>
      <c r="F94" s="15" t="s">
        <v>179</v>
      </c>
      <c r="G94" s="19" t="s">
        <v>284</v>
      </c>
      <c r="H94" s="142"/>
      <c r="I94" s="199">
        <f>I95</f>
        <v>7</v>
      </c>
      <c r="J94" s="199">
        <f t="shared" si="8"/>
        <v>7</v>
      </c>
      <c r="K94" s="200">
        <f t="shared" si="8"/>
        <v>7</v>
      </c>
    </row>
    <row r="95" spans="1:11" ht="38.25" customHeight="1">
      <c r="A95" s="258"/>
      <c r="B95" s="113"/>
      <c r="C95" s="41" t="s">
        <v>256</v>
      </c>
      <c r="D95" s="35" t="s">
        <v>37</v>
      </c>
      <c r="E95" s="18" t="s">
        <v>170</v>
      </c>
      <c r="F95" s="18" t="s">
        <v>179</v>
      </c>
      <c r="G95" s="18" t="s">
        <v>284</v>
      </c>
      <c r="H95" s="140" t="s">
        <v>255</v>
      </c>
      <c r="I95" s="179">
        <v>7</v>
      </c>
      <c r="J95" s="179">
        <v>7</v>
      </c>
      <c r="K95" s="180">
        <v>7</v>
      </c>
    </row>
    <row r="96" spans="1:11" ht="31.5" customHeight="1">
      <c r="A96" s="258"/>
      <c r="B96" s="113"/>
      <c r="C96" s="11" t="s">
        <v>52</v>
      </c>
      <c r="D96" s="10" t="s">
        <v>37</v>
      </c>
      <c r="E96" s="10" t="s">
        <v>170</v>
      </c>
      <c r="F96" s="10" t="s">
        <v>179</v>
      </c>
      <c r="G96" s="10" t="s">
        <v>80</v>
      </c>
      <c r="H96" s="156" t="s">
        <v>15</v>
      </c>
      <c r="I96" s="205">
        <f>I97</f>
        <v>4</v>
      </c>
      <c r="J96" s="205">
        <f aca="true" t="shared" si="9" ref="J96:K99">J97</f>
        <v>4</v>
      </c>
      <c r="K96" s="206">
        <f t="shared" si="9"/>
        <v>3</v>
      </c>
    </row>
    <row r="97" spans="1:11" ht="38.25" customHeight="1">
      <c r="A97" s="258"/>
      <c r="B97" s="113"/>
      <c r="C97" s="56" t="s">
        <v>127</v>
      </c>
      <c r="D97" s="10" t="s">
        <v>37</v>
      </c>
      <c r="E97" s="10" t="s">
        <v>170</v>
      </c>
      <c r="F97" s="10" t="s">
        <v>179</v>
      </c>
      <c r="G97" s="10" t="s">
        <v>128</v>
      </c>
      <c r="H97" s="142"/>
      <c r="I97" s="199">
        <f>I98</f>
        <v>4</v>
      </c>
      <c r="J97" s="199">
        <f t="shared" si="9"/>
        <v>4</v>
      </c>
      <c r="K97" s="200">
        <f t="shared" si="9"/>
        <v>3</v>
      </c>
    </row>
    <row r="98" spans="1:11" ht="27.75" customHeight="1">
      <c r="A98" s="258"/>
      <c r="B98" s="113"/>
      <c r="C98" s="56" t="s">
        <v>157</v>
      </c>
      <c r="D98" s="10" t="s">
        <v>37</v>
      </c>
      <c r="E98" s="10" t="s">
        <v>170</v>
      </c>
      <c r="F98" s="10" t="s">
        <v>179</v>
      </c>
      <c r="G98" s="10" t="s">
        <v>86</v>
      </c>
      <c r="H98" s="142"/>
      <c r="I98" s="199">
        <f>I99</f>
        <v>4</v>
      </c>
      <c r="J98" s="199">
        <f t="shared" si="9"/>
        <v>4</v>
      </c>
      <c r="K98" s="200">
        <f t="shared" si="9"/>
        <v>3</v>
      </c>
    </row>
    <row r="99" spans="1:11" ht="37.5">
      <c r="A99" s="258"/>
      <c r="B99" s="113"/>
      <c r="C99" s="62" t="s">
        <v>129</v>
      </c>
      <c r="D99" s="15" t="s">
        <v>37</v>
      </c>
      <c r="E99" s="34" t="s">
        <v>170</v>
      </c>
      <c r="F99" s="15" t="s">
        <v>179</v>
      </c>
      <c r="G99" s="19" t="s">
        <v>87</v>
      </c>
      <c r="H99" s="142"/>
      <c r="I99" s="199">
        <f>I100</f>
        <v>4</v>
      </c>
      <c r="J99" s="199">
        <f t="shared" si="9"/>
        <v>4</v>
      </c>
      <c r="K99" s="200">
        <f t="shared" si="9"/>
        <v>3</v>
      </c>
    </row>
    <row r="100" spans="1:11" ht="36">
      <c r="A100" s="258"/>
      <c r="B100" s="113"/>
      <c r="C100" s="41" t="s">
        <v>256</v>
      </c>
      <c r="D100" s="35" t="s">
        <v>37</v>
      </c>
      <c r="E100" s="18" t="s">
        <v>170</v>
      </c>
      <c r="F100" s="18" t="s">
        <v>179</v>
      </c>
      <c r="G100" s="18" t="s">
        <v>87</v>
      </c>
      <c r="H100" s="140" t="s">
        <v>255</v>
      </c>
      <c r="I100" s="179">
        <v>4</v>
      </c>
      <c r="J100" s="179">
        <v>4</v>
      </c>
      <c r="K100" s="180">
        <v>3</v>
      </c>
    </row>
    <row r="101" spans="1:11" ht="18.75">
      <c r="A101" s="258"/>
      <c r="B101" s="113"/>
      <c r="C101" s="11" t="s">
        <v>24</v>
      </c>
      <c r="D101" s="8" t="s">
        <v>37</v>
      </c>
      <c r="E101" s="10" t="s">
        <v>175</v>
      </c>
      <c r="F101" s="10"/>
      <c r="G101" s="10"/>
      <c r="H101" s="138"/>
      <c r="I101" s="173">
        <f>I102+I128</f>
        <v>6749.099999999999</v>
      </c>
      <c r="J101" s="173">
        <f>J102+J128</f>
        <v>6749.070000000001</v>
      </c>
      <c r="K101" s="174">
        <f>K102+K128</f>
        <v>5248.429999999999</v>
      </c>
    </row>
    <row r="102" spans="1:11" ht="18.75">
      <c r="A102" s="258"/>
      <c r="B102" s="113"/>
      <c r="C102" s="11" t="s">
        <v>41</v>
      </c>
      <c r="D102" s="8" t="s">
        <v>37</v>
      </c>
      <c r="E102" s="36" t="s">
        <v>175</v>
      </c>
      <c r="F102" s="10" t="s">
        <v>176</v>
      </c>
      <c r="G102" s="36"/>
      <c r="H102" s="156"/>
      <c r="I102" s="173">
        <f>I103+I118</f>
        <v>6033.4</v>
      </c>
      <c r="J102" s="173">
        <f>J103+J118</f>
        <v>6033.360000000001</v>
      </c>
      <c r="K102" s="174">
        <f>K103+K118</f>
        <v>4532.719999999999</v>
      </c>
    </row>
    <row r="103" spans="1:11" ht="42" customHeight="1">
      <c r="A103" s="258"/>
      <c r="B103" s="113"/>
      <c r="C103" s="47" t="s">
        <v>53</v>
      </c>
      <c r="D103" s="30" t="s">
        <v>37</v>
      </c>
      <c r="E103" s="34" t="s">
        <v>175</v>
      </c>
      <c r="F103" s="15" t="s">
        <v>176</v>
      </c>
      <c r="G103" s="15" t="s">
        <v>88</v>
      </c>
      <c r="H103" s="142"/>
      <c r="I103" s="173">
        <f>I104+I114</f>
        <v>4640.7</v>
      </c>
      <c r="J103" s="173">
        <f>J104+J114</f>
        <v>4640.660000000001</v>
      </c>
      <c r="K103" s="174">
        <f>K104+K114</f>
        <v>3986.74</v>
      </c>
    </row>
    <row r="104" spans="1:11" ht="56.25">
      <c r="A104" s="258"/>
      <c r="B104" s="113"/>
      <c r="C104" s="63" t="s">
        <v>130</v>
      </c>
      <c r="D104" s="30" t="s">
        <v>37</v>
      </c>
      <c r="E104" s="10" t="s">
        <v>175</v>
      </c>
      <c r="F104" s="10" t="s">
        <v>176</v>
      </c>
      <c r="G104" s="10" t="s">
        <v>89</v>
      </c>
      <c r="H104" s="138"/>
      <c r="I104" s="173">
        <f>I105</f>
        <v>4435.5</v>
      </c>
      <c r="J104" s="173">
        <f>J105</f>
        <v>4435.460000000001</v>
      </c>
      <c r="K104" s="174">
        <f>K105</f>
        <v>3781.54</v>
      </c>
    </row>
    <row r="105" spans="1:11" ht="37.5">
      <c r="A105" s="258"/>
      <c r="B105" s="113"/>
      <c r="C105" s="106" t="s">
        <v>132</v>
      </c>
      <c r="D105" s="10" t="s">
        <v>37</v>
      </c>
      <c r="E105" s="10" t="s">
        <v>175</v>
      </c>
      <c r="F105" s="10" t="s">
        <v>176</v>
      </c>
      <c r="G105" s="10" t="s">
        <v>131</v>
      </c>
      <c r="H105" s="138"/>
      <c r="I105" s="173">
        <f>I106+I108+I112+I110</f>
        <v>4435.5</v>
      </c>
      <c r="J105" s="173">
        <f>J106+J108+J112+J110</f>
        <v>4435.460000000001</v>
      </c>
      <c r="K105" s="174">
        <f>K106+K108+K112+K110</f>
        <v>3781.54</v>
      </c>
    </row>
    <row r="106" spans="1:11" ht="18.75">
      <c r="A106" s="258"/>
      <c r="B106" s="113"/>
      <c r="C106" s="59" t="s">
        <v>133</v>
      </c>
      <c r="D106" s="15" t="s">
        <v>37</v>
      </c>
      <c r="E106" s="15" t="s">
        <v>175</v>
      </c>
      <c r="F106" s="15" t="s">
        <v>176</v>
      </c>
      <c r="G106" s="15" t="s">
        <v>90</v>
      </c>
      <c r="H106" s="139"/>
      <c r="I106" s="199">
        <f>I107</f>
        <v>650</v>
      </c>
      <c r="J106" s="199">
        <f>J107</f>
        <v>650</v>
      </c>
      <c r="K106" s="200">
        <f>K107</f>
        <v>0.1</v>
      </c>
    </row>
    <row r="107" spans="1:11" ht="36">
      <c r="A107" s="258"/>
      <c r="B107" s="113"/>
      <c r="C107" s="41" t="s">
        <v>256</v>
      </c>
      <c r="D107" s="35" t="s">
        <v>37</v>
      </c>
      <c r="E107" s="18" t="s">
        <v>175</v>
      </c>
      <c r="F107" s="18" t="s">
        <v>176</v>
      </c>
      <c r="G107" s="18" t="s">
        <v>90</v>
      </c>
      <c r="H107" s="140" t="s">
        <v>255</v>
      </c>
      <c r="I107" s="179">
        <v>650</v>
      </c>
      <c r="J107" s="179">
        <v>650</v>
      </c>
      <c r="K107" s="180">
        <v>0.1</v>
      </c>
    </row>
    <row r="108" spans="1:11" ht="56.25">
      <c r="A108" s="258"/>
      <c r="B108" s="113"/>
      <c r="C108" s="64" t="s">
        <v>191</v>
      </c>
      <c r="D108" s="19" t="s">
        <v>37</v>
      </c>
      <c r="E108" s="19" t="s">
        <v>175</v>
      </c>
      <c r="F108" s="19" t="s">
        <v>176</v>
      </c>
      <c r="G108" s="19" t="s">
        <v>192</v>
      </c>
      <c r="H108" s="141"/>
      <c r="I108" s="207">
        <f>I109</f>
        <v>87</v>
      </c>
      <c r="J108" s="207">
        <f>J109</f>
        <v>87</v>
      </c>
      <c r="K108" s="208">
        <f>K109</f>
        <v>87</v>
      </c>
    </row>
    <row r="109" spans="1:11" ht="36">
      <c r="A109" s="258"/>
      <c r="B109" s="113"/>
      <c r="C109" s="41" t="s">
        <v>256</v>
      </c>
      <c r="D109" s="18" t="s">
        <v>37</v>
      </c>
      <c r="E109" s="18" t="s">
        <v>175</v>
      </c>
      <c r="F109" s="18" t="s">
        <v>176</v>
      </c>
      <c r="G109" s="18" t="s">
        <v>192</v>
      </c>
      <c r="H109" s="140" t="s">
        <v>255</v>
      </c>
      <c r="I109" s="179">
        <v>87</v>
      </c>
      <c r="J109" s="179">
        <v>87</v>
      </c>
      <c r="K109" s="180">
        <v>87</v>
      </c>
    </row>
    <row r="110" spans="1:11" ht="37.5">
      <c r="A110" s="258"/>
      <c r="B110" s="113"/>
      <c r="C110" s="65" t="s">
        <v>134</v>
      </c>
      <c r="D110" s="15" t="s">
        <v>37</v>
      </c>
      <c r="E110" s="15" t="s">
        <v>175</v>
      </c>
      <c r="F110" s="15" t="s">
        <v>176</v>
      </c>
      <c r="G110" s="15" t="s">
        <v>91</v>
      </c>
      <c r="H110" s="139"/>
      <c r="I110" s="199">
        <f>I111</f>
        <v>159.1</v>
      </c>
      <c r="J110" s="199">
        <f>J111</f>
        <v>159.1</v>
      </c>
      <c r="K110" s="200">
        <f>K111</f>
        <v>159.1</v>
      </c>
    </row>
    <row r="111" spans="1:11" ht="36">
      <c r="A111" s="258"/>
      <c r="B111" s="113"/>
      <c r="C111" s="41" t="s">
        <v>256</v>
      </c>
      <c r="D111" s="35" t="s">
        <v>37</v>
      </c>
      <c r="E111" s="18" t="s">
        <v>175</v>
      </c>
      <c r="F111" s="18" t="s">
        <v>176</v>
      </c>
      <c r="G111" s="18" t="s">
        <v>91</v>
      </c>
      <c r="H111" s="140" t="s">
        <v>255</v>
      </c>
      <c r="I111" s="179">
        <v>159.1</v>
      </c>
      <c r="J111" s="179">
        <v>159.1</v>
      </c>
      <c r="K111" s="180">
        <v>159.1</v>
      </c>
    </row>
    <row r="112" spans="1:11" ht="37.5">
      <c r="A112" s="258"/>
      <c r="B112" s="113"/>
      <c r="C112" s="59" t="s">
        <v>229</v>
      </c>
      <c r="D112" s="15" t="s">
        <v>37</v>
      </c>
      <c r="E112" s="15" t="s">
        <v>175</v>
      </c>
      <c r="F112" s="15" t="s">
        <v>176</v>
      </c>
      <c r="G112" s="15" t="s">
        <v>162</v>
      </c>
      <c r="H112" s="139"/>
      <c r="I112" s="199">
        <f>I113</f>
        <v>3539.4</v>
      </c>
      <c r="J112" s="199">
        <f>J113</f>
        <v>3539.36</v>
      </c>
      <c r="K112" s="200">
        <f>K113</f>
        <v>3535.34</v>
      </c>
    </row>
    <row r="113" spans="1:11" ht="36">
      <c r="A113" s="258"/>
      <c r="B113" s="113"/>
      <c r="C113" s="41" t="s">
        <v>256</v>
      </c>
      <c r="D113" s="35" t="s">
        <v>37</v>
      </c>
      <c r="E113" s="18" t="s">
        <v>175</v>
      </c>
      <c r="F113" s="18" t="s">
        <v>176</v>
      </c>
      <c r="G113" s="18" t="s">
        <v>162</v>
      </c>
      <c r="H113" s="140" t="s">
        <v>255</v>
      </c>
      <c r="I113" s="179">
        <f>64+891.3+56.6+2527.5</f>
        <v>3539.4</v>
      </c>
      <c r="J113" s="179">
        <v>3539.36</v>
      </c>
      <c r="K113" s="180">
        <v>3535.34</v>
      </c>
    </row>
    <row r="114" spans="1:11" ht="63.75" customHeight="1">
      <c r="A114" s="258"/>
      <c r="B114" s="113"/>
      <c r="C114" s="63" t="s">
        <v>195</v>
      </c>
      <c r="D114" s="30" t="s">
        <v>37</v>
      </c>
      <c r="E114" s="10" t="s">
        <v>175</v>
      </c>
      <c r="F114" s="10" t="s">
        <v>176</v>
      </c>
      <c r="G114" s="10" t="s">
        <v>193</v>
      </c>
      <c r="H114" s="138"/>
      <c r="I114" s="173">
        <f>I115</f>
        <v>205.2</v>
      </c>
      <c r="J114" s="173">
        <f aca="true" t="shared" si="10" ref="J114:K116">J115</f>
        <v>205.2</v>
      </c>
      <c r="K114" s="174">
        <f t="shared" si="10"/>
        <v>205.2</v>
      </c>
    </row>
    <row r="115" spans="1:11" ht="42" customHeight="1">
      <c r="A115" s="258"/>
      <c r="B115" s="113"/>
      <c r="C115" s="106" t="s">
        <v>197</v>
      </c>
      <c r="D115" s="10" t="s">
        <v>37</v>
      </c>
      <c r="E115" s="10" t="s">
        <v>175</v>
      </c>
      <c r="F115" s="10" t="s">
        <v>176</v>
      </c>
      <c r="G115" s="10" t="s">
        <v>194</v>
      </c>
      <c r="H115" s="138"/>
      <c r="I115" s="173">
        <f>I116</f>
        <v>205.2</v>
      </c>
      <c r="J115" s="173">
        <f t="shared" si="10"/>
        <v>205.2</v>
      </c>
      <c r="K115" s="174">
        <f t="shared" si="10"/>
        <v>205.2</v>
      </c>
    </row>
    <row r="116" spans="1:11" ht="42" customHeight="1">
      <c r="A116" s="258"/>
      <c r="B116" s="113"/>
      <c r="C116" s="64" t="s">
        <v>205</v>
      </c>
      <c r="D116" s="19" t="s">
        <v>37</v>
      </c>
      <c r="E116" s="19" t="s">
        <v>175</v>
      </c>
      <c r="F116" s="19" t="s">
        <v>176</v>
      </c>
      <c r="G116" s="19" t="s">
        <v>196</v>
      </c>
      <c r="H116" s="141"/>
      <c r="I116" s="207">
        <f>I117</f>
        <v>205.2</v>
      </c>
      <c r="J116" s="207">
        <f t="shared" si="10"/>
        <v>205.2</v>
      </c>
      <c r="K116" s="208">
        <f t="shared" si="10"/>
        <v>205.2</v>
      </c>
    </row>
    <row r="117" spans="1:11" ht="42" customHeight="1">
      <c r="A117" s="258"/>
      <c r="B117" s="113"/>
      <c r="C117" s="41" t="s">
        <v>256</v>
      </c>
      <c r="D117" s="18" t="s">
        <v>37</v>
      </c>
      <c r="E117" s="18" t="s">
        <v>175</v>
      </c>
      <c r="F117" s="18" t="s">
        <v>176</v>
      </c>
      <c r="G117" s="18" t="s">
        <v>196</v>
      </c>
      <c r="H117" s="140" t="s">
        <v>255</v>
      </c>
      <c r="I117" s="179">
        <v>205.2</v>
      </c>
      <c r="J117" s="179">
        <v>205.2</v>
      </c>
      <c r="K117" s="180">
        <v>205.2</v>
      </c>
    </row>
    <row r="118" spans="1:11" ht="21.75" customHeight="1">
      <c r="A118" s="258"/>
      <c r="B118" s="113"/>
      <c r="C118" s="20" t="s">
        <v>50</v>
      </c>
      <c r="D118" s="10" t="s">
        <v>37</v>
      </c>
      <c r="E118" s="10" t="s">
        <v>175</v>
      </c>
      <c r="F118" s="10" t="s">
        <v>176</v>
      </c>
      <c r="G118" s="10" t="s">
        <v>68</v>
      </c>
      <c r="H118" s="138"/>
      <c r="I118" s="197">
        <f>I119</f>
        <v>1392.7</v>
      </c>
      <c r="J118" s="197">
        <f>J119</f>
        <v>1392.7</v>
      </c>
      <c r="K118" s="198">
        <f>K119</f>
        <v>545.98</v>
      </c>
    </row>
    <row r="119" spans="1:11" ht="18.75" customHeight="1">
      <c r="A119" s="258"/>
      <c r="B119" s="113"/>
      <c r="C119" s="20" t="s">
        <v>51</v>
      </c>
      <c r="D119" s="53" t="s">
        <v>37</v>
      </c>
      <c r="E119" s="10" t="s">
        <v>175</v>
      </c>
      <c r="F119" s="10" t="s">
        <v>176</v>
      </c>
      <c r="G119" s="10" t="s">
        <v>69</v>
      </c>
      <c r="H119" s="138"/>
      <c r="I119" s="173">
        <f>I124+I122+I126+I120</f>
        <v>1392.7</v>
      </c>
      <c r="J119" s="173">
        <f>J124+J122+J126+J120</f>
        <v>1392.7</v>
      </c>
      <c r="K119" s="174">
        <f>K124+K122+K126+K120</f>
        <v>545.98</v>
      </c>
    </row>
    <row r="120" spans="1:11" ht="39.75" customHeight="1">
      <c r="A120" s="258"/>
      <c r="B120" s="113"/>
      <c r="C120" s="38" t="s">
        <v>269</v>
      </c>
      <c r="D120" s="50" t="s">
        <v>37</v>
      </c>
      <c r="E120" s="15" t="s">
        <v>175</v>
      </c>
      <c r="F120" s="15" t="s">
        <v>176</v>
      </c>
      <c r="G120" s="15" t="s">
        <v>268</v>
      </c>
      <c r="H120" s="142"/>
      <c r="I120" s="175">
        <f>I121</f>
        <v>300</v>
      </c>
      <c r="J120" s="175">
        <f>J121</f>
        <v>300</v>
      </c>
      <c r="K120" s="176">
        <f>K121</f>
        <v>300</v>
      </c>
    </row>
    <row r="121" spans="1:11" ht="45" customHeight="1">
      <c r="A121" s="258"/>
      <c r="B121" s="113"/>
      <c r="C121" s="41" t="s">
        <v>256</v>
      </c>
      <c r="D121" s="35" t="s">
        <v>37</v>
      </c>
      <c r="E121" s="18" t="s">
        <v>175</v>
      </c>
      <c r="F121" s="18" t="s">
        <v>176</v>
      </c>
      <c r="G121" s="18" t="s">
        <v>268</v>
      </c>
      <c r="H121" s="140" t="s">
        <v>255</v>
      </c>
      <c r="I121" s="179">
        <v>300</v>
      </c>
      <c r="J121" s="179">
        <v>300</v>
      </c>
      <c r="K121" s="180">
        <v>300</v>
      </c>
    </row>
    <row r="122" spans="1:11" ht="45.75" customHeight="1">
      <c r="A122" s="258"/>
      <c r="B122" s="113"/>
      <c r="C122" s="38" t="s">
        <v>265</v>
      </c>
      <c r="D122" s="50" t="s">
        <v>37</v>
      </c>
      <c r="E122" s="15" t="s">
        <v>175</v>
      </c>
      <c r="F122" s="15" t="s">
        <v>176</v>
      </c>
      <c r="G122" s="15" t="s">
        <v>264</v>
      </c>
      <c r="H122" s="142"/>
      <c r="I122" s="175">
        <f>I123</f>
        <v>542.7</v>
      </c>
      <c r="J122" s="175">
        <f>J123</f>
        <v>542.7</v>
      </c>
      <c r="K122" s="176">
        <f>K123</f>
        <v>47</v>
      </c>
    </row>
    <row r="123" spans="1:11" ht="45.75" customHeight="1">
      <c r="A123" s="258"/>
      <c r="B123" s="113"/>
      <c r="C123" s="41" t="s">
        <v>256</v>
      </c>
      <c r="D123" s="35" t="s">
        <v>37</v>
      </c>
      <c r="E123" s="18" t="s">
        <v>175</v>
      </c>
      <c r="F123" s="18" t="s">
        <v>176</v>
      </c>
      <c r="G123" s="18" t="s">
        <v>264</v>
      </c>
      <c r="H123" s="140" t="s">
        <v>255</v>
      </c>
      <c r="I123" s="179">
        <v>542.7</v>
      </c>
      <c r="J123" s="179">
        <v>542.7</v>
      </c>
      <c r="K123" s="180">
        <v>47</v>
      </c>
    </row>
    <row r="124" spans="1:11" ht="48.75" customHeight="1">
      <c r="A124" s="258"/>
      <c r="B124" s="113"/>
      <c r="C124" s="38" t="s">
        <v>235</v>
      </c>
      <c r="D124" s="50" t="s">
        <v>37</v>
      </c>
      <c r="E124" s="15" t="s">
        <v>175</v>
      </c>
      <c r="F124" s="15" t="s">
        <v>176</v>
      </c>
      <c r="G124" s="15" t="s">
        <v>236</v>
      </c>
      <c r="H124" s="142"/>
      <c r="I124" s="175">
        <f>I125</f>
        <v>500</v>
      </c>
      <c r="J124" s="175">
        <f>J125</f>
        <v>500</v>
      </c>
      <c r="K124" s="176">
        <f>K125</f>
        <v>148.98</v>
      </c>
    </row>
    <row r="125" spans="1:11" ht="41.25" customHeight="1">
      <c r="A125" s="258"/>
      <c r="B125" s="113"/>
      <c r="C125" s="41" t="s">
        <v>256</v>
      </c>
      <c r="D125" s="35" t="s">
        <v>37</v>
      </c>
      <c r="E125" s="18" t="s">
        <v>175</v>
      </c>
      <c r="F125" s="18" t="s">
        <v>176</v>
      </c>
      <c r="G125" s="18" t="s">
        <v>236</v>
      </c>
      <c r="H125" s="140" t="s">
        <v>255</v>
      </c>
      <c r="I125" s="179">
        <f>657+300-457</f>
        <v>500</v>
      </c>
      <c r="J125" s="179">
        <v>500</v>
      </c>
      <c r="K125" s="180">
        <v>148.98</v>
      </c>
    </row>
    <row r="126" spans="1:11" ht="41.25" customHeight="1">
      <c r="A126" s="258"/>
      <c r="B126" s="113"/>
      <c r="C126" s="38" t="s">
        <v>267</v>
      </c>
      <c r="D126" s="50" t="s">
        <v>37</v>
      </c>
      <c r="E126" s="15" t="s">
        <v>175</v>
      </c>
      <c r="F126" s="15" t="s">
        <v>176</v>
      </c>
      <c r="G126" s="15" t="s">
        <v>266</v>
      </c>
      <c r="H126" s="142"/>
      <c r="I126" s="175">
        <f>I127</f>
        <v>50</v>
      </c>
      <c r="J126" s="175">
        <f>J127</f>
        <v>50</v>
      </c>
      <c r="K126" s="176">
        <f>K127</f>
        <v>50</v>
      </c>
    </row>
    <row r="127" spans="1:11" ht="41.25" customHeight="1">
      <c r="A127" s="258"/>
      <c r="B127" s="113"/>
      <c r="C127" s="41" t="s">
        <v>256</v>
      </c>
      <c r="D127" s="35" t="s">
        <v>37</v>
      </c>
      <c r="E127" s="18" t="s">
        <v>175</v>
      </c>
      <c r="F127" s="18" t="s">
        <v>176</v>
      </c>
      <c r="G127" s="18" t="s">
        <v>266</v>
      </c>
      <c r="H127" s="140" t="s">
        <v>255</v>
      </c>
      <c r="I127" s="179">
        <v>50</v>
      </c>
      <c r="J127" s="179">
        <v>50</v>
      </c>
      <c r="K127" s="180">
        <v>50</v>
      </c>
    </row>
    <row r="128" spans="1:11" ht="17.25" customHeight="1">
      <c r="A128" s="258"/>
      <c r="B128" s="113"/>
      <c r="C128" s="20" t="s">
        <v>42</v>
      </c>
      <c r="D128" s="10" t="s">
        <v>37</v>
      </c>
      <c r="E128" s="10" t="s">
        <v>175</v>
      </c>
      <c r="F128" s="10" t="s">
        <v>178</v>
      </c>
      <c r="G128" s="44"/>
      <c r="H128" s="147"/>
      <c r="I128" s="189">
        <f>I129+I133</f>
        <v>715.6999999999999</v>
      </c>
      <c r="J128" s="189">
        <f>J129+J133</f>
        <v>715.71</v>
      </c>
      <c r="K128" s="190">
        <f>K129+K133</f>
        <v>715.71</v>
      </c>
    </row>
    <row r="129" spans="1:11" ht="57.75" customHeight="1">
      <c r="A129" s="258"/>
      <c r="B129" s="113"/>
      <c r="C129" s="20" t="s">
        <v>60</v>
      </c>
      <c r="D129" s="53" t="s">
        <v>37</v>
      </c>
      <c r="E129" s="10" t="s">
        <v>175</v>
      </c>
      <c r="F129" s="10" t="s">
        <v>178</v>
      </c>
      <c r="G129" s="10" t="s">
        <v>92</v>
      </c>
      <c r="H129" s="144"/>
      <c r="I129" s="173">
        <f>I130</f>
        <v>5</v>
      </c>
      <c r="J129" s="173">
        <f aca="true" t="shared" si="11" ref="J129:K131">J130</f>
        <v>5</v>
      </c>
      <c r="K129" s="174">
        <f t="shared" si="11"/>
        <v>5</v>
      </c>
    </row>
    <row r="130" spans="1:11" ht="57.75" customHeight="1">
      <c r="A130" s="258"/>
      <c r="B130" s="113"/>
      <c r="C130" s="107" t="s">
        <v>138</v>
      </c>
      <c r="D130" s="53" t="s">
        <v>37</v>
      </c>
      <c r="E130" s="10" t="s">
        <v>175</v>
      </c>
      <c r="F130" s="10" t="s">
        <v>178</v>
      </c>
      <c r="G130" s="10" t="s">
        <v>137</v>
      </c>
      <c r="H130" s="154"/>
      <c r="I130" s="197">
        <f>I131</f>
        <v>5</v>
      </c>
      <c r="J130" s="197">
        <f t="shared" si="11"/>
        <v>5</v>
      </c>
      <c r="K130" s="198">
        <f t="shared" si="11"/>
        <v>5</v>
      </c>
    </row>
    <row r="131" spans="1:11" ht="75.75" customHeight="1">
      <c r="A131" s="258"/>
      <c r="B131" s="113"/>
      <c r="C131" s="38" t="s">
        <v>158</v>
      </c>
      <c r="D131" s="50" t="s">
        <v>37</v>
      </c>
      <c r="E131" s="15" t="s">
        <v>175</v>
      </c>
      <c r="F131" s="15" t="s">
        <v>178</v>
      </c>
      <c r="G131" s="15" t="s">
        <v>93</v>
      </c>
      <c r="H131" s="142"/>
      <c r="I131" s="175">
        <f>I132</f>
        <v>5</v>
      </c>
      <c r="J131" s="175">
        <f t="shared" si="11"/>
        <v>5</v>
      </c>
      <c r="K131" s="176">
        <f t="shared" si="11"/>
        <v>5</v>
      </c>
    </row>
    <row r="132" spans="1:11" ht="26.25" customHeight="1">
      <c r="A132" s="258"/>
      <c r="B132" s="113"/>
      <c r="C132" s="41" t="s">
        <v>247</v>
      </c>
      <c r="D132" s="35" t="s">
        <v>37</v>
      </c>
      <c r="E132" s="18" t="s">
        <v>175</v>
      </c>
      <c r="F132" s="18" t="s">
        <v>178</v>
      </c>
      <c r="G132" s="18" t="s">
        <v>93</v>
      </c>
      <c r="H132" s="140" t="s">
        <v>248</v>
      </c>
      <c r="I132" s="179">
        <v>5</v>
      </c>
      <c r="J132" s="179">
        <v>5</v>
      </c>
      <c r="K132" s="180">
        <v>5</v>
      </c>
    </row>
    <row r="133" spans="1:11" ht="26.25" customHeight="1">
      <c r="A133" s="258"/>
      <c r="B133" s="113"/>
      <c r="C133" s="11" t="s">
        <v>50</v>
      </c>
      <c r="D133" s="67" t="s">
        <v>37</v>
      </c>
      <c r="E133" s="10" t="s">
        <v>175</v>
      </c>
      <c r="F133" s="10" t="s">
        <v>178</v>
      </c>
      <c r="G133" s="30" t="s">
        <v>68</v>
      </c>
      <c r="H133" s="138"/>
      <c r="I133" s="173">
        <f>I134</f>
        <v>710.6999999999999</v>
      </c>
      <c r="J133" s="173">
        <f aca="true" t="shared" si="12" ref="J133:K135">J134</f>
        <v>710.71</v>
      </c>
      <c r="K133" s="174">
        <f t="shared" si="12"/>
        <v>710.71</v>
      </c>
    </row>
    <row r="134" spans="1:11" ht="26.25" customHeight="1">
      <c r="A134" s="258"/>
      <c r="B134" s="113"/>
      <c r="C134" s="20" t="s">
        <v>51</v>
      </c>
      <c r="D134" s="10" t="s">
        <v>37</v>
      </c>
      <c r="E134" s="10" t="s">
        <v>175</v>
      </c>
      <c r="F134" s="10" t="s">
        <v>178</v>
      </c>
      <c r="G134" s="10" t="s">
        <v>69</v>
      </c>
      <c r="H134" s="138"/>
      <c r="I134" s="173">
        <f>I135</f>
        <v>710.6999999999999</v>
      </c>
      <c r="J134" s="173">
        <f t="shared" si="12"/>
        <v>710.71</v>
      </c>
      <c r="K134" s="174">
        <f t="shared" si="12"/>
        <v>710.71</v>
      </c>
    </row>
    <row r="135" spans="1:11" ht="51.75" customHeight="1">
      <c r="A135" s="258"/>
      <c r="B135" s="113"/>
      <c r="C135" s="38" t="s">
        <v>271</v>
      </c>
      <c r="D135" s="50" t="s">
        <v>37</v>
      </c>
      <c r="E135" s="15" t="s">
        <v>175</v>
      </c>
      <c r="F135" s="15" t="s">
        <v>178</v>
      </c>
      <c r="G135" s="68" t="s">
        <v>270</v>
      </c>
      <c r="H135" s="142"/>
      <c r="I135" s="175">
        <f>I136</f>
        <v>710.6999999999999</v>
      </c>
      <c r="J135" s="175">
        <f t="shared" si="12"/>
        <v>710.71</v>
      </c>
      <c r="K135" s="176">
        <f t="shared" si="12"/>
        <v>710.71</v>
      </c>
    </row>
    <row r="136" spans="1:11" ht="42.75" customHeight="1">
      <c r="A136" s="258"/>
      <c r="B136" s="113"/>
      <c r="C136" s="41" t="s">
        <v>256</v>
      </c>
      <c r="D136" s="18" t="s">
        <v>37</v>
      </c>
      <c r="E136" s="18" t="s">
        <v>175</v>
      </c>
      <c r="F136" s="18" t="s">
        <v>178</v>
      </c>
      <c r="G136" s="18" t="s">
        <v>270</v>
      </c>
      <c r="H136" s="140" t="s">
        <v>255</v>
      </c>
      <c r="I136" s="179">
        <f>8.9+585.4+116.4</f>
        <v>710.6999999999999</v>
      </c>
      <c r="J136" s="179">
        <v>710.71</v>
      </c>
      <c r="K136" s="180">
        <v>710.71</v>
      </c>
    </row>
    <row r="137" spans="1:11" ht="18.75">
      <c r="A137" s="258"/>
      <c r="B137" s="113"/>
      <c r="C137" s="11" t="s">
        <v>25</v>
      </c>
      <c r="D137" s="8" t="s">
        <v>37</v>
      </c>
      <c r="E137" s="10" t="s">
        <v>177</v>
      </c>
      <c r="F137" s="10"/>
      <c r="G137" s="10" t="s">
        <v>15</v>
      </c>
      <c r="H137" s="138" t="s">
        <v>15</v>
      </c>
      <c r="I137" s="173">
        <f>I138+I145+I158</f>
        <v>18664.9</v>
      </c>
      <c r="J137" s="173">
        <f>J138+J145+J158</f>
        <v>18665</v>
      </c>
      <c r="K137" s="174">
        <f>K138+K145+K158</f>
        <v>17689.46</v>
      </c>
    </row>
    <row r="138" spans="1:11" ht="18.75">
      <c r="A138" s="258"/>
      <c r="B138" s="113"/>
      <c r="C138" s="11" t="s">
        <v>26</v>
      </c>
      <c r="D138" s="10" t="s">
        <v>37</v>
      </c>
      <c r="E138" s="30" t="s">
        <v>177</v>
      </c>
      <c r="F138" s="30" t="s">
        <v>168</v>
      </c>
      <c r="G138" s="30"/>
      <c r="H138" s="138"/>
      <c r="I138" s="173">
        <f aca="true" t="shared" si="13" ref="I138:K139">I139</f>
        <v>1976.3000000000002</v>
      </c>
      <c r="J138" s="173">
        <f t="shared" si="13"/>
        <v>1976.29</v>
      </c>
      <c r="K138" s="174">
        <f t="shared" si="13"/>
        <v>1975.6</v>
      </c>
    </row>
    <row r="139" spans="1:11" ht="18.75">
      <c r="A139" s="258"/>
      <c r="B139" s="113"/>
      <c r="C139" s="11" t="s">
        <v>50</v>
      </c>
      <c r="D139" s="67" t="s">
        <v>37</v>
      </c>
      <c r="E139" s="10" t="s">
        <v>177</v>
      </c>
      <c r="F139" s="10" t="s">
        <v>168</v>
      </c>
      <c r="G139" s="30" t="s">
        <v>68</v>
      </c>
      <c r="H139" s="138"/>
      <c r="I139" s="173">
        <f t="shared" si="13"/>
        <v>1976.3000000000002</v>
      </c>
      <c r="J139" s="173">
        <f t="shared" si="13"/>
        <v>1976.29</v>
      </c>
      <c r="K139" s="174">
        <f t="shared" si="13"/>
        <v>1975.6</v>
      </c>
    </row>
    <row r="140" spans="1:11" ht="18.75">
      <c r="A140" s="258"/>
      <c r="B140" s="113"/>
      <c r="C140" s="20" t="s">
        <v>51</v>
      </c>
      <c r="D140" s="10" t="s">
        <v>37</v>
      </c>
      <c r="E140" s="10" t="s">
        <v>177</v>
      </c>
      <c r="F140" s="10" t="s">
        <v>168</v>
      </c>
      <c r="G140" s="10" t="s">
        <v>69</v>
      </c>
      <c r="H140" s="138"/>
      <c r="I140" s="173">
        <f>I141+I143</f>
        <v>1976.3000000000002</v>
      </c>
      <c r="J140" s="173">
        <f>J141+J143</f>
        <v>1976.29</v>
      </c>
      <c r="K140" s="174">
        <f>K141+K143</f>
        <v>1975.6</v>
      </c>
    </row>
    <row r="141" spans="1:11" ht="18.75">
      <c r="A141" s="258"/>
      <c r="B141" s="113"/>
      <c r="C141" s="38" t="s">
        <v>136</v>
      </c>
      <c r="D141" s="50" t="s">
        <v>37</v>
      </c>
      <c r="E141" s="15" t="s">
        <v>177</v>
      </c>
      <c r="F141" s="15" t="s">
        <v>168</v>
      </c>
      <c r="G141" s="68" t="s">
        <v>94</v>
      </c>
      <c r="H141" s="142"/>
      <c r="I141" s="175">
        <f>I142</f>
        <v>973.8000000000001</v>
      </c>
      <c r="J141" s="175">
        <f>J142</f>
        <v>973.82</v>
      </c>
      <c r="K141" s="176">
        <f>K142</f>
        <v>973.13</v>
      </c>
    </row>
    <row r="142" spans="1:11" ht="36">
      <c r="A142" s="258"/>
      <c r="B142" s="113"/>
      <c r="C142" s="41" t="s">
        <v>256</v>
      </c>
      <c r="D142" s="18" t="s">
        <v>37</v>
      </c>
      <c r="E142" s="18" t="s">
        <v>177</v>
      </c>
      <c r="F142" s="18" t="s">
        <v>168</v>
      </c>
      <c r="G142" s="18" t="s">
        <v>94</v>
      </c>
      <c r="H142" s="140" t="s">
        <v>255</v>
      </c>
      <c r="I142" s="179">
        <f>1233.9-360+100-0.1</f>
        <v>973.8000000000001</v>
      </c>
      <c r="J142" s="179">
        <v>973.82</v>
      </c>
      <c r="K142" s="180">
        <v>973.13</v>
      </c>
    </row>
    <row r="143" spans="1:11" ht="27.75" customHeight="1">
      <c r="A143" s="258"/>
      <c r="B143" s="113"/>
      <c r="C143" s="38" t="s">
        <v>296</v>
      </c>
      <c r="D143" s="50" t="s">
        <v>37</v>
      </c>
      <c r="E143" s="15" t="s">
        <v>177</v>
      </c>
      <c r="F143" s="15" t="s">
        <v>168</v>
      </c>
      <c r="G143" s="68" t="s">
        <v>295</v>
      </c>
      <c r="H143" s="142"/>
      <c r="I143" s="175">
        <f>I144</f>
        <v>1002.5</v>
      </c>
      <c r="J143" s="175">
        <f>J144</f>
        <v>1002.47</v>
      </c>
      <c r="K143" s="176">
        <f>K144</f>
        <v>1002.47</v>
      </c>
    </row>
    <row r="144" spans="1:11" ht="36">
      <c r="A144" s="258"/>
      <c r="B144" s="113"/>
      <c r="C144" s="41" t="s">
        <v>256</v>
      </c>
      <c r="D144" s="18" t="s">
        <v>37</v>
      </c>
      <c r="E144" s="18" t="s">
        <v>177</v>
      </c>
      <c r="F144" s="18" t="s">
        <v>168</v>
      </c>
      <c r="G144" s="18" t="s">
        <v>295</v>
      </c>
      <c r="H144" s="140" t="s">
        <v>255</v>
      </c>
      <c r="I144" s="179">
        <f>929.5+73</f>
        <v>1002.5</v>
      </c>
      <c r="J144" s="179">
        <v>1002.47</v>
      </c>
      <c r="K144" s="180">
        <v>1002.47</v>
      </c>
    </row>
    <row r="145" spans="1:11" ht="18.75">
      <c r="A145" s="258"/>
      <c r="B145" s="113"/>
      <c r="C145" s="20" t="s">
        <v>27</v>
      </c>
      <c r="D145" s="53" t="s">
        <v>37</v>
      </c>
      <c r="E145" s="36" t="s">
        <v>177</v>
      </c>
      <c r="F145" s="10" t="s">
        <v>169</v>
      </c>
      <c r="G145" s="36" t="s">
        <v>15</v>
      </c>
      <c r="H145" s="156" t="s">
        <v>15</v>
      </c>
      <c r="I145" s="181">
        <f>I150+I146</f>
        <v>3210.3</v>
      </c>
      <c r="J145" s="181">
        <f>J150+J146</f>
        <v>3210.3100000000004</v>
      </c>
      <c r="K145" s="182">
        <f>K150+K146</f>
        <v>3190.1099999999997</v>
      </c>
    </row>
    <row r="146" spans="1:11" ht="56.25">
      <c r="A146" s="258"/>
      <c r="B146" s="113"/>
      <c r="C146" s="110" t="s">
        <v>198</v>
      </c>
      <c r="D146" s="28" t="s">
        <v>37</v>
      </c>
      <c r="E146" s="28" t="s">
        <v>177</v>
      </c>
      <c r="F146" s="28" t="s">
        <v>169</v>
      </c>
      <c r="G146" s="37" t="s">
        <v>181</v>
      </c>
      <c r="H146" s="157"/>
      <c r="I146" s="209">
        <f>I147</f>
        <v>1827.1999999999998</v>
      </c>
      <c r="J146" s="209">
        <f aca="true" t="shared" si="14" ref="J146:K148">J147</f>
        <v>1827.21</v>
      </c>
      <c r="K146" s="210">
        <f t="shared" si="14"/>
        <v>1827.21</v>
      </c>
    </row>
    <row r="147" spans="1:11" ht="37.5">
      <c r="A147" s="258"/>
      <c r="B147" s="113"/>
      <c r="C147" s="110" t="s">
        <v>285</v>
      </c>
      <c r="D147" s="28" t="s">
        <v>37</v>
      </c>
      <c r="E147" s="28" t="s">
        <v>177</v>
      </c>
      <c r="F147" s="28" t="s">
        <v>169</v>
      </c>
      <c r="G147" s="37" t="s">
        <v>286</v>
      </c>
      <c r="H147" s="157"/>
      <c r="I147" s="209">
        <f>I148</f>
        <v>1827.1999999999998</v>
      </c>
      <c r="J147" s="209">
        <f t="shared" si="14"/>
        <v>1827.21</v>
      </c>
      <c r="K147" s="210">
        <f t="shared" si="14"/>
        <v>1827.21</v>
      </c>
    </row>
    <row r="148" spans="1:11" ht="37.5">
      <c r="A148" s="258"/>
      <c r="B148" s="113"/>
      <c r="C148" s="40" t="s">
        <v>274</v>
      </c>
      <c r="D148" s="50" t="s">
        <v>37</v>
      </c>
      <c r="E148" s="50" t="s">
        <v>177</v>
      </c>
      <c r="F148" s="50" t="s">
        <v>169</v>
      </c>
      <c r="G148" s="50" t="s">
        <v>287</v>
      </c>
      <c r="H148" s="152"/>
      <c r="I148" s="191">
        <f>I149</f>
        <v>1827.1999999999998</v>
      </c>
      <c r="J148" s="191">
        <f t="shared" si="14"/>
        <v>1827.21</v>
      </c>
      <c r="K148" s="192">
        <f t="shared" si="14"/>
        <v>1827.21</v>
      </c>
    </row>
    <row r="149" spans="1:11" ht="36">
      <c r="A149" s="258"/>
      <c r="B149" s="113"/>
      <c r="C149" s="41" t="s">
        <v>256</v>
      </c>
      <c r="D149" s="35" t="s">
        <v>37</v>
      </c>
      <c r="E149" s="35" t="s">
        <v>177</v>
      </c>
      <c r="F149" s="35" t="s">
        <v>169</v>
      </c>
      <c r="G149" s="35" t="s">
        <v>287</v>
      </c>
      <c r="H149" s="153" t="s">
        <v>255</v>
      </c>
      <c r="I149" s="203">
        <f>1553.1+274.1</f>
        <v>1827.1999999999998</v>
      </c>
      <c r="J149" s="203">
        <v>1827.21</v>
      </c>
      <c r="K149" s="204">
        <v>1827.21</v>
      </c>
    </row>
    <row r="150" spans="1:11" ht="18.75">
      <c r="A150" s="258"/>
      <c r="B150" s="113"/>
      <c r="C150" s="20" t="s">
        <v>50</v>
      </c>
      <c r="D150" s="10" t="s">
        <v>37</v>
      </c>
      <c r="E150" s="10" t="s">
        <v>177</v>
      </c>
      <c r="F150" s="10" t="s">
        <v>169</v>
      </c>
      <c r="G150" s="10" t="s">
        <v>68</v>
      </c>
      <c r="H150" s="138"/>
      <c r="I150" s="181">
        <f>I151</f>
        <v>1383.1000000000001</v>
      </c>
      <c r="J150" s="181">
        <f>J151</f>
        <v>1383.1000000000001</v>
      </c>
      <c r="K150" s="182">
        <f>K151</f>
        <v>1362.8999999999999</v>
      </c>
    </row>
    <row r="151" spans="1:11" ht="18.75">
      <c r="A151" s="258"/>
      <c r="B151" s="113"/>
      <c r="C151" s="70" t="s">
        <v>51</v>
      </c>
      <c r="D151" s="37" t="s">
        <v>37</v>
      </c>
      <c r="E151" s="8" t="s">
        <v>177</v>
      </c>
      <c r="F151" s="8" t="s">
        <v>169</v>
      </c>
      <c r="G151" s="8" t="s">
        <v>69</v>
      </c>
      <c r="H151" s="137"/>
      <c r="I151" s="201">
        <f>I152+I154+I156</f>
        <v>1383.1000000000001</v>
      </c>
      <c r="J151" s="201">
        <f>J152+J154+J156</f>
        <v>1383.1000000000001</v>
      </c>
      <c r="K151" s="202">
        <f>K152+K154+K156</f>
        <v>1362.8999999999999</v>
      </c>
    </row>
    <row r="152" spans="1:11" ht="37.5">
      <c r="A152" s="258"/>
      <c r="B152" s="113"/>
      <c r="C152" s="71" t="s">
        <v>139</v>
      </c>
      <c r="D152" s="15" t="s">
        <v>37</v>
      </c>
      <c r="E152" s="15" t="s">
        <v>177</v>
      </c>
      <c r="F152" s="15" t="s">
        <v>169</v>
      </c>
      <c r="G152" s="15" t="s">
        <v>96</v>
      </c>
      <c r="H152" s="142"/>
      <c r="I152" s="199">
        <f>I153</f>
        <v>756.4</v>
      </c>
      <c r="J152" s="199">
        <f>J153</f>
        <v>756.42</v>
      </c>
      <c r="K152" s="200">
        <f>K153</f>
        <v>756.42</v>
      </c>
    </row>
    <row r="153" spans="1:11" ht="18.75">
      <c r="A153" s="258"/>
      <c r="B153" s="113"/>
      <c r="C153" s="72" t="s">
        <v>247</v>
      </c>
      <c r="D153" s="35" t="s">
        <v>37</v>
      </c>
      <c r="E153" s="18" t="s">
        <v>177</v>
      </c>
      <c r="F153" s="18" t="s">
        <v>169</v>
      </c>
      <c r="G153" s="18" t="s">
        <v>96</v>
      </c>
      <c r="H153" s="140" t="s">
        <v>248</v>
      </c>
      <c r="I153" s="179">
        <v>756.4</v>
      </c>
      <c r="J153" s="179">
        <v>756.42</v>
      </c>
      <c r="K153" s="180">
        <v>756.42</v>
      </c>
    </row>
    <row r="154" spans="1:11" ht="39.75" customHeight="1">
      <c r="A154" s="258"/>
      <c r="B154" s="113"/>
      <c r="C154" s="40" t="s">
        <v>273</v>
      </c>
      <c r="D154" s="15" t="s">
        <v>37</v>
      </c>
      <c r="E154" s="15" t="s">
        <v>177</v>
      </c>
      <c r="F154" s="15" t="s">
        <v>169</v>
      </c>
      <c r="G154" s="15" t="s">
        <v>272</v>
      </c>
      <c r="H154" s="139"/>
      <c r="I154" s="199">
        <f>I155</f>
        <v>470</v>
      </c>
      <c r="J154" s="199">
        <f>J155</f>
        <v>470</v>
      </c>
      <c r="K154" s="200">
        <f>K155</f>
        <v>458.68</v>
      </c>
    </row>
    <row r="155" spans="1:11" ht="36">
      <c r="A155" s="258"/>
      <c r="B155" s="113"/>
      <c r="C155" s="41" t="s">
        <v>256</v>
      </c>
      <c r="D155" s="35" t="s">
        <v>37</v>
      </c>
      <c r="E155" s="18" t="s">
        <v>177</v>
      </c>
      <c r="F155" s="18" t="s">
        <v>169</v>
      </c>
      <c r="G155" s="18" t="s">
        <v>272</v>
      </c>
      <c r="H155" s="140" t="s">
        <v>255</v>
      </c>
      <c r="I155" s="203">
        <f>700-230</f>
        <v>470</v>
      </c>
      <c r="J155" s="203">
        <v>470</v>
      </c>
      <c r="K155" s="204">
        <v>458.68</v>
      </c>
    </row>
    <row r="156" spans="1:11" ht="32.25" customHeight="1">
      <c r="A156" s="258"/>
      <c r="B156" s="113"/>
      <c r="C156" s="40" t="s">
        <v>298</v>
      </c>
      <c r="D156" s="15" t="s">
        <v>37</v>
      </c>
      <c r="E156" s="15" t="s">
        <v>177</v>
      </c>
      <c r="F156" s="15" t="s">
        <v>169</v>
      </c>
      <c r="G156" s="15" t="s">
        <v>297</v>
      </c>
      <c r="H156" s="139"/>
      <c r="I156" s="195">
        <f>I157</f>
        <v>156.7</v>
      </c>
      <c r="J156" s="195">
        <f>J157</f>
        <v>156.68</v>
      </c>
      <c r="K156" s="196">
        <f>K157</f>
        <v>147.8</v>
      </c>
    </row>
    <row r="157" spans="1:11" ht="36">
      <c r="A157" s="258"/>
      <c r="B157" s="113"/>
      <c r="C157" s="41" t="s">
        <v>256</v>
      </c>
      <c r="D157" s="35" t="s">
        <v>37</v>
      </c>
      <c r="E157" s="18" t="s">
        <v>177</v>
      </c>
      <c r="F157" s="18" t="s">
        <v>169</v>
      </c>
      <c r="G157" s="18" t="s">
        <v>297</v>
      </c>
      <c r="H157" s="140" t="s">
        <v>255</v>
      </c>
      <c r="I157" s="203">
        <f>68+88.7</f>
        <v>156.7</v>
      </c>
      <c r="J157" s="203">
        <v>156.68</v>
      </c>
      <c r="K157" s="204">
        <v>147.8</v>
      </c>
    </row>
    <row r="158" spans="1:11" ht="18.75">
      <c r="A158" s="258"/>
      <c r="B158" s="113"/>
      <c r="C158" s="11" t="s">
        <v>28</v>
      </c>
      <c r="D158" s="8" t="s">
        <v>37</v>
      </c>
      <c r="E158" s="8" t="s">
        <v>177</v>
      </c>
      <c r="F158" s="61" t="s">
        <v>170</v>
      </c>
      <c r="G158" s="31"/>
      <c r="H158" s="146"/>
      <c r="I158" s="211">
        <f>I187+I159+I183+I167+I179+I163</f>
        <v>13478.300000000001</v>
      </c>
      <c r="J158" s="211">
        <f>J187+J159+J183+J167+J179+J163</f>
        <v>13478.400000000001</v>
      </c>
      <c r="K158" s="212">
        <f>K187+K159+K183+K167+K179+K163</f>
        <v>12523.75</v>
      </c>
    </row>
    <row r="159" spans="1:11" ht="37.5">
      <c r="A159" s="258"/>
      <c r="B159" s="113"/>
      <c r="C159" s="69" t="s">
        <v>54</v>
      </c>
      <c r="D159" s="10" t="s">
        <v>37</v>
      </c>
      <c r="E159" s="30" t="s">
        <v>177</v>
      </c>
      <c r="F159" s="30" t="s">
        <v>170</v>
      </c>
      <c r="G159" s="30" t="s">
        <v>95</v>
      </c>
      <c r="H159" s="158"/>
      <c r="I159" s="181">
        <f>I161</f>
        <v>100</v>
      </c>
      <c r="J159" s="181">
        <f>J161</f>
        <v>100</v>
      </c>
      <c r="K159" s="182">
        <f>K161</f>
        <v>99.96</v>
      </c>
    </row>
    <row r="160" spans="1:11" ht="39" customHeight="1">
      <c r="A160" s="258"/>
      <c r="B160" s="113"/>
      <c r="C160" s="108" t="s">
        <v>156</v>
      </c>
      <c r="D160" s="10" t="s">
        <v>37</v>
      </c>
      <c r="E160" s="30" t="s">
        <v>177</v>
      </c>
      <c r="F160" s="30" t="s">
        <v>170</v>
      </c>
      <c r="G160" s="30" t="s">
        <v>159</v>
      </c>
      <c r="H160" s="158"/>
      <c r="I160" s="205">
        <f aca="true" t="shared" si="15" ref="I160:K161">I161</f>
        <v>100</v>
      </c>
      <c r="J160" s="205">
        <f t="shared" si="15"/>
        <v>100</v>
      </c>
      <c r="K160" s="206">
        <f t="shared" si="15"/>
        <v>99.96</v>
      </c>
    </row>
    <row r="161" spans="1:11" ht="26.25" customHeight="1">
      <c r="A161" s="258"/>
      <c r="B161" s="113"/>
      <c r="C161" s="40" t="s">
        <v>140</v>
      </c>
      <c r="D161" s="15" t="s">
        <v>37</v>
      </c>
      <c r="E161" s="15" t="s">
        <v>177</v>
      </c>
      <c r="F161" s="15" t="s">
        <v>170</v>
      </c>
      <c r="G161" s="15" t="s">
        <v>160</v>
      </c>
      <c r="H161" s="139"/>
      <c r="I161" s="199">
        <f t="shared" si="15"/>
        <v>100</v>
      </c>
      <c r="J161" s="199">
        <f t="shared" si="15"/>
        <v>100</v>
      </c>
      <c r="K161" s="200">
        <f t="shared" si="15"/>
        <v>99.96</v>
      </c>
    </row>
    <row r="162" spans="1:11" ht="36">
      <c r="A162" s="258"/>
      <c r="B162" s="113"/>
      <c r="C162" s="41" t="s">
        <v>256</v>
      </c>
      <c r="D162" s="35" t="s">
        <v>37</v>
      </c>
      <c r="E162" s="18" t="s">
        <v>177</v>
      </c>
      <c r="F162" s="18" t="s">
        <v>170</v>
      </c>
      <c r="G162" s="18" t="s">
        <v>160</v>
      </c>
      <c r="H162" s="140" t="s">
        <v>255</v>
      </c>
      <c r="I162" s="203">
        <v>100</v>
      </c>
      <c r="J162" s="203">
        <v>100</v>
      </c>
      <c r="K162" s="204">
        <v>99.96</v>
      </c>
    </row>
    <row r="163" spans="1:11" ht="56.25">
      <c r="A163" s="258"/>
      <c r="B163" s="113"/>
      <c r="C163" s="20" t="s">
        <v>233</v>
      </c>
      <c r="D163" s="53" t="s">
        <v>37</v>
      </c>
      <c r="E163" s="10" t="s">
        <v>177</v>
      </c>
      <c r="F163" s="10" t="s">
        <v>170</v>
      </c>
      <c r="G163" s="10" t="s">
        <v>230</v>
      </c>
      <c r="H163" s="144"/>
      <c r="I163" s="173">
        <f>I164</f>
        <v>2631.6</v>
      </c>
      <c r="J163" s="173">
        <f aca="true" t="shared" si="16" ref="J163:K165">J164</f>
        <v>2631.58</v>
      </c>
      <c r="K163" s="174">
        <f t="shared" si="16"/>
        <v>2631.58</v>
      </c>
    </row>
    <row r="164" spans="1:11" ht="18.75">
      <c r="A164" s="258"/>
      <c r="B164" s="113"/>
      <c r="C164" s="107" t="s">
        <v>135</v>
      </c>
      <c r="D164" s="53" t="s">
        <v>37</v>
      </c>
      <c r="E164" s="10" t="s">
        <v>177</v>
      </c>
      <c r="F164" s="10" t="s">
        <v>170</v>
      </c>
      <c r="G164" s="10" t="s">
        <v>231</v>
      </c>
      <c r="H164" s="154"/>
      <c r="I164" s="197">
        <f>I165</f>
        <v>2631.6</v>
      </c>
      <c r="J164" s="197">
        <f t="shared" si="16"/>
        <v>2631.58</v>
      </c>
      <c r="K164" s="198">
        <f t="shared" si="16"/>
        <v>2631.58</v>
      </c>
    </row>
    <row r="165" spans="1:11" ht="18.75">
      <c r="A165" s="258"/>
      <c r="B165" s="113"/>
      <c r="C165" s="38" t="s">
        <v>234</v>
      </c>
      <c r="D165" s="50" t="s">
        <v>37</v>
      </c>
      <c r="E165" s="15" t="s">
        <v>177</v>
      </c>
      <c r="F165" s="15" t="s">
        <v>170</v>
      </c>
      <c r="G165" s="15" t="s">
        <v>232</v>
      </c>
      <c r="H165" s="142"/>
      <c r="I165" s="175">
        <f>I166</f>
        <v>2631.6</v>
      </c>
      <c r="J165" s="175">
        <f t="shared" si="16"/>
        <v>2631.58</v>
      </c>
      <c r="K165" s="176">
        <f t="shared" si="16"/>
        <v>2631.58</v>
      </c>
    </row>
    <row r="166" spans="1:11" ht="36">
      <c r="A166" s="258"/>
      <c r="B166" s="113"/>
      <c r="C166" s="41" t="s">
        <v>256</v>
      </c>
      <c r="D166" s="35" t="s">
        <v>37</v>
      </c>
      <c r="E166" s="18" t="s">
        <v>177</v>
      </c>
      <c r="F166" s="18" t="s">
        <v>170</v>
      </c>
      <c r="G166" s="18" t="s">
        <v>232</v>
      </c>
      <c r="H166" s="140" t="s">
        <v>255</v>
      </c>
      <c r="I166" s="179">
        <f>131.6+1615+885</f>
        <v>2631.6</v>
      </c>
      <c r="J166" s="179">
        <v>2631.58</v>
      </c>
      <c r="K166" s="180">
        <v>2631.58</v>
      </c>
    </row>
    <row r="167" spans="1:11" ht="56.25">
      <c r="A167" s="258"/>
      <c r="B167" s="113"/>
      <c r="C167" s="110" t="s">
        <v>198</v>
      </c>
      <c r="D167" s="28" t="s">
        <v>37</v>
      </c>
      <c r="E167" s="28" t="s">
        <v>177</v>
      </c>
      <c r="F167" s="28" t="s">
        <v>170</v>
      </c>
      <c r="G167" s="37" t="s">
        <v>181</v>
      </c>
      <c r="H167" s="157"/>
      <c r="I167" s="209">
        <f>I168</f>
        <v>8058.5</v>
      </c>
      <c r="J167" s="209">
        <f>J168</f>
        <v>8058.51</v>
      </c>
      <c r="K167" s="210">
        <f>K168</f>
        <v>7348.33</v>
      </c>
    </row>
    <row r="168" spans="1:11" ht="37.5">
      <c r="A168" s="258"/>
      <c r="B168" s="113"/>
      <c r="C168" s="110" t="s">
        <v>183</v>
      </c>
      <c r="D168" s="28" t="s">
        <v>37</v>
      </c>
      <c r="E168" s="28" t="s">
        <v>177</v>
      </c>
      <c r="F168" s="28" t="s">
        <v>170</v>
      </c>
      <c r="G168" s="37" t="s">
        <v>182</v>
      </c>
      <c r="H168" s="157"/>
      <c r="I168" s="209">
        <f>I171+I169+I173+I177+I175</f>
        <v>8058.5</v>
      </c>
      <c r="J168" s="209">
        <f>J171+J169+J173+J177+J175</f>
        <v>8058.51</v>
      </c>
      <c r="K168" s="210">
        <f>K171+K169+K173+K177+K175</f>
        <v>7348.33</v>
      </c>
    </row>
    <row r="169" spans="1:11" ht="31.5" customHeight="1">
      <c r="A169" s="258"/>
      <c r="B169" s="113"/>
      <c r="C169" s="38" t="s">
        <v>185</v>
      </c>
      <c r="D169" s="50" t="s">
        <v>37</v>
      </c>
      <c r="E169" s="15" t="s">
        <v>177</v>
      </c>
      <c r="F169" s="15" t="s">
        <v>170</v>
      </c>
      <c r="G169" s="15" t="s">
        <v>184</v>
      </c>
      <c r="H169" s="142"/>
      <c r="I169" s="175">
        <f>I170</f>
        <v>1974.9</v>
      </c>
      <c r="J169" s="175">
        <f>J170</f>
        <v>1974.93</v>
      </c>
      <c r="K169" s="176">
        <f>K170</f>
        <v>1826.22</v>
      </c>
    </row>
    <row r="170" spans="1:11" ht="36">
      <c r="A170" s="258"/>
      <c r="B170" s="113"/>
      <c r="C170" s="41" t="s">
        <v>256</v>
      </c>
      <c r="D170" s="35" t="s">
        <v>37</v>
      </c>
      <c r="E170" s="18" t="s">
        <v>177</v>
      </c>
      <c r="F170" s="18" t="s">
        <v>170</v>
      </c>
      <c r="G170" s="18" t="s">
        <v>184</v>
      </c>
      <c r="H170" s="140" t="s">
        <v>255</v>
      </c>
      <c r="I170" s="179">
        <f>1790.5+184.4</f>
        <v>1974.9</v>
      </c>
      <c r="J170" s="179">
        <v>1974.93</v>
      </c>
      <c r="K170" s="180">
        <v>1826.22</v>
      </c>
    </row>
    <row r="171" spans="1:11" ht="56.25">
      <c r="A171" s="258"/>
      <c r="B171" s="113"/>
      <c r="C171" s="103" t="s">
        <v>225</v>
      </c>
      <c r="D171" s="50" t="s">
        <v>37</v>
      </c>
      <c r="E171" s="15" t="s">
        <v>177</v>
      </c>
      <c r="F171" s="15" t="s">
        <v>170</v>
      </c>
      <c r="G171" s="15" t="s">
        <v>186</v>
      </c>
      <c r="H171" s="142"/>
      <c r="I171" s="175">
        <f>I172</f>
        <v>174</v>
      </c>
      <c r="J171" s="175">
        <f>J172</f>
        <v>174</v>
      </c>
      <c r="K171" s="176">
        <f>K172</f>
        <v>121.36</v>
      </c>
    </row>
    <row r="172" spans="1:11" ht="36">
      <c r="A172" s="258"/>
      <c r="B172" s="113"/>
      <c r="C172" s="41" t="s">
        <v>256</v>
      </c>
      <c r="D172" s="35" t="s">
        <v>37</v>
      </c>
      <c r="E172" s="18" t="s">
        <v>177</v>
      </c>
      <c r="F172" s="18" t="s">
        <v>170</v>
      </c>
      <c r="G172" s="18" t="s">
        <v>186</v>
      </c>
      <c r="H172" s="140" t="s">
        <v>255</v>
      </c>
      <c r="I172" s="179">
        <v>174</v>
      </c>
      <c r="J172" s="179">
        <v>174</v>
      </c>
      <c r="K172" s="180">
        <v>121.36</v>
      </c>
    </row>
    <row r="173" spans="1:11" ht="35.25" customHeight="1">
      <c r="A173" s="258"/>
      <c r="B173" s="113"/>
      <c r="C173" s="38" t="s">
        <v>188</v>
      </c>
      <c r="D173" s="50" t="s">
        <v>37</v>
      </c>
      <c r="E173" s="15" t="s">
        <v>177</v>
      </c>
      <c r="F173" s="15" t="s">
        <v>170</v>
      </c>
      <c r="G173" s="15" t="s">
        <v>187</v>
      </c>
      <c r="H173" s="142"/>
      <c r="I173" s="175">
        <f>I174</f>
        <v>603</v>
      </c>
      <c r="J173" s="175">
        <f>J174</f>
        <v>603</v>
      </c>
      <c r="K173" s="176">
        <f>K174</f>
        <v>204.13</v>
      </c>
    </row>
    <row r="174" spans="1:11" ht="36">
      <c r="A174" s="258"/>
      <c r="B174" s="113"/>
      <c r="C174" s="41" t="s">
        <v>256</v>
      </c>
      <c r="D174" s="35" t="s">
        <v>37</v>
      </c>
      <c r="E174" s="18" t="s">
        <v>177</v>
      </c>
      <c r="F174" s="18" t="s">
        <v>170</v>
      </c>
      <c r="G174" s="18" t="s">
        <v>187</v>
      </c>
      <c r="H174" s="140" t="s">
        <v>255</v>
      </c>
      <c r="I174" s="179">
        <v>603</v>
      </c>
      <c r="J174" s="179">
        <v>603</v>
      </c>
      <c r="K174" s="180">
        <v>204.13</v>
      </c>
    </row>
    <row r="175" spans="1:11" ht="18.75">
      <c r="A175" s="258"/>
      <c r="B175" s="113"/>
      <c r="C175" s="38" t="s">
        <v>288</v>
      </c>
      <c r="D175" s="15" t="s">
        <v>37</v>
      </c>
      <c r="E175" s="15" t="s">
        <v>177</v>
      </c>
      <c r="F175" s="15" t="s">
        <v>170</v>
      </c>
      <c r="G175" s="15" t="s">
        <v>289</v>
      </c>
      <c r="H175" s="142"/>
      <c r="I175" s="175">
        <f>I176</f>
        <v>4885.5</v>
      </c>
      <c r="J175" s="175">
        <f>J176</f>
        <v>4885.53</v>
      </c>
      <c r="K175" s="176">
        <f>K176</f>
        <v>4775.57</v>
      </c>
    </row>
    <row r="176" spans="1:11" ht="36">
      <c r="A176" s="258"/>
      <c r="B176" s="113"/>
      <c r="C176" s="72" t="s">
        <v>256</v>
      </c>
      <c r="D176" s="18" t="s">
        <v>37</v>
      </c>
      <c r="E176" s="18" t="s">
        <v>177</v>
      </c>
      <c r="F176" s="18" t="s">
        <v>170</v>
      </c>
      <c r="G176" s="18" t="s">
        <v>289</v>
      </c>
      <c r="H176" s="140" t="s">
        <v>255</v>
      </c>
      <c r="I176" s="179">
        <f>3419.9+376.9+1088.7</f>
        <v>4885.5</v>
      </c>
      <c r="J176" s="179">
        <v>4885.53</v>
      </c>
      <c r="K176" s="180">
        <v>4775.57</v>
      </c>
    </row>
    <row r="177" spans="1:11" ht="37.5">
      <c r="A177" s="258"/>
      <c r="B177" s="113"/>
      <c r="C177" s="38" t="s">
        <v>238</v>
      </c>
      <c r="D177" s="15" t="s">
        <v>37</v>
      </c>
      <c r="E177" s="15" t="s">
        <v>177</v>
      </c>
      <c r="F177" s="15" t="s">
        <v>170</v>
      </c>
      <c r="G177" s="15" t="s">
        <v>237</v>
      </c>
      <c r="H177" s="142"/>
      <c r="I177" s="175">
        <f>I178</f>
        <v>421.1</v>
      </c>
      <c r="J177" s="175">
        <f>J178</f>
        <v>421.05</v>
      </c>
      <c r="K177" s="176">
        <f>K178</f>
        <v>421.05</v>
      </c>
    </row>
    <row r="178" spans="1:11" ht="36">
      <c r="A178" s="258"/>
      <c r="B178" s="113"/>
      <c r="C178" s="41" t="s">
        <v>256</v>
      </c>
      <c r="D178" s="18" t="s">
        <v>37</v>
      </c>
      <c r="E178" s="18" t="s">
        <v>177</v>
      </c>
      <c r="F178" s="18" t="s">
        <v>170</v>
      </c>
      <c r="G178" s="18" t="s">
        <v>237</v>
      </c>
      <c r="H178" s="140" t="s">
        <v>255</v>
      </c>
      <c r="I178" s="179">
        <f>20+1.1+400</f>
        <v>421.1</v>
      </c>
      <c r="J178" s="179">
        <v>421.05</v>
      </c>
      <c r="K178" s="180">
        <v>421.05</v>
      </c>
    </row>
    <row r="179" spans="1:11" ht="75">
      <c r="A179" s="258"/>
      <c r="B179" s="113"/>
      <c r="C179" s="110" t="s">
        <v>214</v>
      </c>
      <c r="D179" s="28" t="s">
        <v>37</v>
      </c>
      <c r="E179" s="28" t="s">
        <v>177</v>
      </c>
      <c r="F179" s="28" t="s">
        <v>170</v>
      </c>
      <c r="G179" s="37" t="s">
        <v>215</v>
      </c>
      <c r="H179" s="146"/>
      <c r="I179" s="211">
        <f>I180</f>
        <v>1124.6</v>
      </c>
      <c r="J179" s="211">
        <f aca="true" t="shared" si="17" ref="J179:K181">J180</f>
        <v>1124.61</v>
      </c>
      <c r="K179" s="212">
        <f t="shared" si="17"/>
        <v>1124.61</v>
      </c>
    </row>
    <row r="180" spans="1:11" ht="18.75">
      <c r="A180" s="258"/>
      <c r="B180" s="113"/>
      <c r="C180" s="110" t="s">
        <v>216</v>
      </c>
      <c r="D180" s="28" t="s">
        <v>37</v>
      </c>
      <c r="E180" s="28" t="s">
        <v>177</v>
      </c>
      <c r="F180" s="28" t="s">
        <v>170</v>
      </c>
      <c r="G180" s="37" t="s">
        <v>217</v>
      </c>
      <c r="H180" s="146"/>
      <c r="I180" s="211">
        <f>I181</f>
        <v>1124.6</v>
      </c>
      <c r="J180" s="211">
        <f t="shared" si="17"/>
        <v>1124.61</v>
      </c>
      <c r="K180" s="212">
        <f t="shared" si="17"/>
        <v>1124.61</v>
      </c>
    </row>
    <row r="181" spans="1:11" ht="75">
      <c r="A181" s="258"/>
      <c r="B181" s="113"/>
      <c r="C181" s="126" t="s">
        <v>218</v>
      </c>
      <c r="D181" s="120" t="s">
        <v>37</v>
      </c>
      <c r="E181" s="120" t="s">
        <v>177</v>
      </c>
      <c r="F181" s="120" t="s">
        <v>170</v>
      </c>
      <c r="G181" s="127" t="s">
        <v>219</v>
      </c>
      <c r="H181" s="147"/>
      <c r="I181" s="193">
        <f>I182</f>
        <v>1124.6</v>
      </c>
      <c r="J181" s="193">
        <f t="shared" si="17"/>
        <v>1124.61</v>
      </c>
      <c r="K181" s="194">
        <f t="shared" si="17"/>
        <v>1124.61</v>
      </c>
    </row>
    <row r="182" spans="1:11" ht="36">
      <c r="A182" s="258"/>
      <c r="B182" s="113"/>
      <c r="C182" s="41" t="s">
        <v>256</v>
      </c>
      <c r="D182" s="35" t="s">
        <v>37</v>
      </c>
      <c r="E182" s="35" t="s">
        <v>177</v>
      </c>
      <c r="F182" s="35" t="s">
        <v>170</v>
      </c>
      <c r="G182" s="35" t="s">
        <v>219</v>
      </c>
      <c r="H182" s="140" t="s">
        <v>255</v>
      </c>
      <c r="I182" s="179">
        <f>56.2+888.4+180</f>
        <v>1124.6</v>
      </c>
      <c r="J182" s="179">
        <v>1124.61</v>
      </c>
      <c r="K182" s="180">
        <v>1124.61</v>
      </c>
    </row>
    <row r="183" spans="1:11" ht="56.25">
      <c r="A183" s="258"/>
      <c r="B183" s="113"/>
      <c r="C183" s="110" t="s">
        <v>166</v>
      </c>
      <c r="D183" s="28" t="s">
        <v>37</v>
      </c>
      <c r="E183" s="28" t="s">
        <v>177</v>
      </c>
      <c r="F183" s="28" t="s">
        <v>170</v>
      </c>
      <c r="G183" s="37" t="s">
        <v>164</v>
      </c>
      <c r="H183" s="157"/>
      <c r="I183" s="209">
        <f>I184</f>
        <v>34.7</v>
      </c>
      <c r="J183" s="209">
        <f aca="true" t="shared" si="18" ref="J183:K185">J184</f>
        <v>34.73</v>
      </c>
      <c r="K183" s="210">
        <f t="shared" si="18"/>
        <v>34.73</v>
      </c>
    </row>
    <row r="184" spans="1:11" ht="37.5">
      <c r="A184" s="258"/>
      <c r="B184" s="113"/>
      <c r="C184" s="110" t="s">
        <v>163</v>
      </c>
      <c r="D184" s="28" t="s">
        <v>37</v>
      </c>
      <c r="E184" s="28" t="s">
        <v>177</v>
      </c>
      <c r="F184" s="28" t="s">
        <v>170</v>
      </c>
      <c r="G184" s="37" t="s">
        <v>165</v>
      </c>
      <c r="H184" s="157"/>
      <c r="I184" s="209">
        <f>I185</f>
        <v>34.7</v>
      </c>
      <c r="J184" s="209">
        <f t="shared" si="18"/>
        <v>34.73</v>
      </c>
      <c r="K184" s="210">
        <f t="shared" si="18"/>
        <v>34.73</v>
      </c>
    </row>
    <row r="185" spans="1:11" ht="56.25">
      <c r="A185" s="258"/>
      <c r="B185" s="113"/>
      <c r="C185" s="116" t="s">
        <v>227</v>
      </c>
      <c r="D185" s="33" t="s">
        <v>37</v>
      </c>
      <c r="E185" s="33" t="s">
        <v>177</v>
      </c>
      <c r="F185" s="33" t="s">
        <v>170</v>
      </c>
      <c r="G185" s="33" t="s">
        <v>167</v>
      </c>
      <c r="H185" s="159"/>
      <c r="I185" s="213">
        <f>I186</f>
        <v>34.7</v>
      </c>
      <c r="J185" s="213">
        <f t="shared" si="18"/>
        <v>34.73</v>
      </c>
      <c r="K185" s="214">
        <f t="shared" si="18"/>
        <v>34.73</v>
      </c>
    </row>
    <row r="186" spans="1:11" ht="36">
      <c r="A186" s="258"/>
      <c r="B186" s="113"/>
      <c r="C186" s="55" t="s">
        <v>256</v>
      </c>
      <c r="D186" s="46" t="s">
        <v>37</v>
      </c>
      <c r="E186" s="46" t="s">
        <v>177</v>
      </c>
      <c r="F186" s="46" t="s">
        <v>170</v>
      </c>
      <c r="G186" s="46" t="s">
        <v>167</v>
      </c>
      <c r="H186" s="160" t="s">
        <v>255</v>
      </c>
      <c r="I186" s="215">
        <f>17.4+12.6+4.7</f>
        <v>34.7</v>
      </c>
      <c r="J186" s="215">
        <v>34.73</v>
      </c>
      <c r="K186" s="216">
        <v>34.73</v>
      </c>
    </row>
    <row r="187" spans="1:11" ht="18.75">
      <c r="A187" s="258"/>
      <c r="B187" s="113"/>
      <c r="C187" s="20" t="s">
        <v>50</v>
      </c>
      <c r="D187" s="53" t="s">
        <v>37</v>
      </c>
      <c r="E187" s="10" t="s">
        <v>177</v>
      </c>
      <c r="F187" s="36" t="s">
        <v>170</v>
      </c>
      <c r="G187" s="36" t="s">
        <v>68</v>
      </c>
      <c r="H187" s="144"/>
      <c r="I187" s="187">
        <f>I188</f>
        <v>1528.9</v>
      </c>
      <c r="J187" s="187">
        <f>J188</f>
        <v>1528.97</v>
      </c>
      <c r="K187" s="188">
        <f>K188</f>
        <v>1284.54</v>
      </c>
    </row>
    <row r="188" spans="1:11" ht="18.75">
      <c r="A188" s="258"/>
      <c r="B188" s="113"/>
      <c r="C188" s="20" t="s">
        <v>51</v>
      </c>
      <c r="D188" s="53" t="s">
        <v>37</v>
      </c>
      <c r="E188" s="10" t="s">
        <v>177</v>
      </c>
      <c r="F188" s="36" t="s">
        <v>170</v>
      </c>
      <c r="G188" s="36" t="s">
        <v>69</v>
      </c>
      <c r="H188" s="138"/>
      <c r="I188" s="187">
        <f>I191+I193+I195+I189</f>
        <v>1528.9</v>
      </c>
      <c r="J188" s="187">
        <f>J191+J193+J195+J189</f>
        <v>1528.97</v>
      </c>
      <c r="K188" s="188">
        <f>K191+K193+K195+K189</f>
        <v>1284.54</v>
      </c>
    </row>
    <row r="189" spans="1:11" ht="18.75">
      <c r="A189" s="258"/>
      <c r="B189" s="113"/>
      <c r="C189" s="103" t="s">
        <v>276</v>
      </c>
      <c r="D189" s="50" t="s">
        <v>37</v>
      </c>
      <c r="E189" s="15" t="s">
        <v>177</v>
      </c>
      <c r="F189" s="15" t="s">
        <v>170</v>
      </c>
      <c r="G189" s="34" t="s">
        <v>275</v>
      </c>
      <c r="H189" s="142"/>
      <c r="I189" s="195">
        <f>I190</f>
        <v>179</v>
      </c>
      <c r="J189" s="195">
        <f>J190</f>
        <v>179</v>
      </c>
      <c r="K189" s="196">
        <f>K190</f>
        <v>130</v>
      </c>
    </row>
    <row r="190" spans="1:11" ht="36">
      <c r="A190" s="258"/>
      <c r="B190" s="113"/>
      <c r="C190" s="41" t="s">
        <v>256</v>
      </c>
      <c r="D190" s="35" t="s">
        <v>37</v>
      </c>
      <c r="E190" s="18" t="s">
        <v>177</v>
      </c>
      <c r="F190" s="18" t="s">
        <v>170</v>
      </c>
      <c r="G190" s="18" t="s">
        <v>275</v>
      </c>
      <c r="H190" s="140" t="s">
        <v>255</v>
      </c>
      <c r="I190" s="203">
        <f>5+9+35+15+15+10+50+40</f>
        <v>179</v>
      </c>
      <c r="J190" s="203">
        <v>179</v>
      </c>
      <c r="K190" s="204">
        <v>130</v>
      </c>
    </row>
    <row r="191" spans="1:11" ht="56.25">
      <c r="A191" s="258"/>
      <c r="B191" s="113"/>
      <c r="C191" s="103" t="s">
        <v>225</v>
      </c>
      <c r="D191" s="50" t="s">
        <v>37</v>
      </c>
      <c r="E191" s="15" t="s">
        <v>177</v>
      </c>
      <c r="F191" s="15" t="s">
        <v>170</v>
      </c>
      <c r="G191" s="34" t="s">
        <v>97</v>
      </c>
      <c r="H191" s="142"/>
      <c r="I191" s="195">
        <f>I192</f>
        <v>858.6000000000001</v>
      </c>
      <c r="J191" s="195">
        <f>J192</f>
        <v>858.65</v>
      </c>
      <c r="K191" s="196">
        <f>K192</f>
        <v>840.14</v>
      </c>
    </row>
    <row r="192" spans="1:11" ht="49.5" customHeight="1">
      <c r="A192" s="258"/>
      <c r="B192" s="113"/>
      <c r="C192" s="41" t="s">
        <v>256</v>
      </c>
      <c r="D192" s="35" t="s">
        <v>37</v>
      </c>
      <c r="E192" s="18" t="s">
        <v>177</v>
      </c>
      <c r="F192" s="18" t="s">
        <v>170</v>
      </c>
      <c r="G192" s="18" t="s">
        <v>97</v>
      </c>
      <c r="H192" s="140" t="s">
        <v>255</v>
      </c>
      <c r="I192" s="203">
        <f>421.1+661.4-44.1-179.8</f>
        <v>858.6000000000001</v>
      </c>
      <c r="J192" s="203">
        <v>858.65</v>
      </c>
      <c r="K192" s="204">
        <v>840.14</v>
      </c>
    </row>
    <row r="193" spans="1:11" ht="18.75">
      <c r="A193" s="258"/>
      <c r="B193" s="113"/>
      <c r="C193" s="38" t="s">
        <v>212</v>
      </c>
      <c r="D193" s="50" t="s">
        <v>37</v>
      </c>
      <c r="E193" s="15" t="s">
        <v>177</v>
      </c>
      <c r="F193" s="15" t="s">
        <v>170</v>
      </c>
      <c r="G193" s="34" t="s">
        <v>211</v>
      </c>
      <c r="H193" s="142"/>
      <c r="I193" s="195">
        <f>I194</f>
        <v>361.3</v>
      </c>
      <c r="J193" s="195">
        <f>J194</f>
        <v>361.32</v>
      </c>
      <c r="K193" s="196">
        <f>K194</f>
        <v>300</v>
      </c>
    </row>
    <row r="194" spans="1:11" ht="36">
      <c r="A194" s="258"/>
      <c r="B194" s="113"/>
      <c r="C194" s="41" t="s">
        <v>256</v>
      </c>
      <c r="D194" s="35" t="s">
        <v>37</v>
      </c>
      <c r="E194" s="18" t="s">
        <v>177</v>
      </c>
      <c r="F194" s="18" t="s">
        <v>170</v>
      </c>
      <c r="G194" s="18" t="s">
        <v>211</v>
      </c>
      <c r="H194" s="140" t="s">
        <v>255</v>
      </c>
      <c r="I194" s="203">
        <f>783.7-0.1-150-100-172.3</f>
        <v>361.3</v>
      </c>
      <c r="J194" s="203">
        <v>361.32</v>
      </c>
      <c r="K194" s="204">
        <v>300</v>
      </c>
    </row>
    <row r="195" spans="1:11" ht="37.5">
      <c r="A195" s="258"/>
      <c r="B195" s="113"/>
      <c r="C195" s="38" t="s">
        <v>223</v>
      </c>
      <c r="D195" s="50" t="s">
        <v>37</v>
      </c>
      <c r="E195" s="15" t="s">
        <v>177</v>
      </c>
      <c r="F195" s="15" t="s">
        <v>170</v>
      </c>
      <c r="G195" s="34" t="s">
        <v>224</v>
      </c>
      <c r="H195" s="142"/>
      <c r="I195" s="195">
        <f>I196</f>
        <v>130</v>
      </c>
      <c r="J195" s="195">
        <f>J196</f>
        <v>130</v>
      </c>
      <c r="K195" s="196">
        <f>K196</f>
        <v>14.4</v>
      </c>
    </row>
    <row r="196" spans="1:11" ht="36">
      <c r="A196" s="258"/>
      <c r="B196" s="113"/>
      <c r="C196" s="41" t="s">
        <v>256</v>
      </c>
      <c r="D196" s="35" t="s">
        <v>37</v>
      </c>
      <c r="E196" s="18" t="s">
        <v>177</v>
      </c>
      <c r="F196" s="18" t="s">
        <v>170</v>
      </c>
      <c r="G196" s="18" t="s">
        <v>224</v>
      </c>
      <c r="H196" s="140" t="s">
        <v>255</v>
      </c>
      <c r="I196" s="203">
        <v>130</v>
      </c>
      <c r="J196" s="203">
        <v>130</v>
      </c>
      <c r="K196" s="204">
        <v>14.4</v>
      </c>
    </row>
    <row r="197" spans="1:11" ht="18.75">
      <c r="A197" s="258"/>
      <c r="B197" s="113"/>
      <c r="C197" s="73" t="s">
        <v>58</v>
      </c>
      <c r="D197" s="67" t="s">
        <v>37</v>
      </c>
      <c r="E197" s="10" t="s">
        <v>174</v>
      </c>
      <c r="F197" s="36"/>
      <c r="G197" s="36"/>
      <c r="H197" s="156"/>
      <c r="I197" s="187">
        <f>I198+I209</f>
        <v>4698.9</v>
      </c>
      <c r="J197" s="187">
        <f>J198+J209</f>
        <v>4698.89</v>
      </c>
      <c r="K197" s="188">
        <f>K198+K209</f>
        <v>4224.34</v>
      </c>
    </row>
    <row r="198" spans="1:11" ht="18.75">
      <c r="A198" s="258"/>
      <c r="B198" s="113"/>
      <c r="C198" s="11" t="s">
        <v>32</v>
      </c>
      <c r="D198" s="8" t="s">
        <v>37</v>
      </c>
      <c r="E198" s="10" t="s">
        <v>174</v>
      </c>
      <c r="F198" s="10" t="s">
        <v>168</v>
      </c>
      <c r="G198" s="10"/>
      <c r="H198" s="156"/>
      <c r="I198" s="195">
        <f>I199</f>
        <v>4506.599999999999</v>
      </c>
      <c r="J198" s="195">
        <f aca="true" t="shared" si="19" ref="J198:K200">J199</f>
        <v>4506.59</v>
      </c>
      <c r="K198" s="196">
        <f t="shared" si="19"/>
        <v>4067.2599999999998</v>
      </c>
    </row>
    <row r="199" spans="1:11" ht="37.5">
      <c r="A199" s="258"/>
      <c r="B199" s="113"/>
      <c r="C199" s="11" t="s">
        <v>57</v>
      </c>
      <c r="D199" s="10" t="s">
        <v>37</v>
      </c>
      <c r="E199" s="10" t="s">
        <v>174</v>
      </c>
      <c r="F199" s="10" t="s">
        <v>168</v>
      </c>
      <c r="G199" s="10" t="s">
        <v>98</v>
      </c>
      <c r="H199" s="156"/>
      <c r="I199" s="195">
        <f>I200</f>
        <v>4506.599999999999</v>
      </c>
      <c r="J199" s="195">
        <f t="shared" si="19"/>
        <v>4506.59</v>
      </c>
      <c r="K199" s="196">
        <f t="shared" si="19"/>
        <v>4067.2599999999998</v>
      </c>
    </row>
    <row r="200" spans="1:11" ht="21" customHeight="1">
      <c r="A200" s="258"/>
      <c r="B200" s="113"/>
      <c r="C200" s="20" t="s">
        <v>141</v>
      </c>
      <c r="D200" s="10" t="s">
        <v>37</v>
      </c>
      <c r="E200" s="10" t="s">
        <v>174</v>
      </c>
      <c r="F200" s="10" t="s">
        <v>168</v>
      </c>
      <c r="G200" s="10" t="s">
        <v>145</v>
      </c>
      <c r="H200" s="156"/>
      <c r="I200" s="187">
        <f>I201</f>
        <v>4506.599999999999</v>
      </c>
      <c r="J200" s="187">
        <f t="shared" si="19"/>
        <v>4506.59</v>
      </c>
      <c r="K200" s="188">
        <f t="shared" si="19"/>
        <v>4067.2599999999998</v>
      </c>
    </row>
    <row r="201" spans="1:11" ht="45" customHeight="1">
      <c r="A201" s="258"/>
      <c r="B201" s="113"/>
      <c r="C201" s="107" t="s">
        <v>154</v>
      </c>
      <c r="D201" s="10" t="s">
        <v>37</v>
      </c>
      <c r="E201" s="10" t="s">
        <v>174</v>
      </c>
      <c r="F201" s="10" t="s">
        <v>168</v>
      </c>
      <c r="G201" s="10" t="s">
        <v>99</v>
      </c>
      <c r="H201" s="158"/>
      <c r="I201" s="217">
        <f>I202+I205+I207</f>
        <v>4506.599999999999</v>
      </c>
      <c r="J201" s="217">
        <f>J202+J205+J207</f>
        <v>4506.59</v>
      </c>
      <c r="K201" s="218">
        <f>K202+K205+K207</f>
        <v>4067.2599999999998</v>
      </c>
    </row>
    <row r="202" spans="1:11" ht="25.5" customHeight="1">
      <c r="A202" s="258"/>
      <c r="B202" s="113"/>
      <c r="C202" s="125" t="s">
        <v>153</v>
      </c>
      <c r="D202" s="123" t="s">
        <v>37</v>
      </c>
      <c r="E202" s="29" t="s">
        <v>174</v>
      </c>
      <c r="F202" s="30" t="s">
        <v>168</v>
      </c>
      <c r="G202" s="30" t="s">
        <v>100</v>
      </c>
      <c r="H202" s="154"/>
      <c r="I202" s="217">
        <f>I203+I204</f>
        <v>2749.5</v>
      </c>
      <c r="J202" s="217">
        <f>J203+J204</f>
        <v>2749.5</v>
      </c>
      <c r="K202" s="218">
        <f>K203+K204</f>
        <v>2310.17</v>
      </c>
    </row>
    <row r="203" spans="1:11" ht="54">
      <c r="A203" s="258"/>
      <c r="B203" s="113"/>
      <c r="C203" s="124" t="s">
        <v>246</v>
      </c>
      <c r="D203" s="49" t="s">
        <v>37</v>
      </c>
      <c r="E203" s="23" t="s">
        <v>174</v>
      </c>
      <c r="F203" s="23" t="s">
        <v>168</v>
      </c>
      <c r="G203" s="23" t="s">
        <v>101</v>
      </c>
      <c r="H203" s="142" t="s">
        <v>245</v>
      </c>
      <c r="I203" s="219">
        <f>1186.9+697.8+390.6</f>
        <v>2275.3</v>
      </c>
      <c r="J203" s="219">
        <v>2275.27</v>
      </c>
      <c r="K203" s="220">
        <v>1885.57</v>
      </c>
    </row>
    <row r="204" spans="1:11" ht="36">
      <c r="A204" s="258"/>
      <c r="B204" s="113"/>
      <c r="C204" s="55" t="s">
        <v>256</v>
      </c>
      <c r="D204" s="25" t="s">
        <v>37</v>
      </c>
      <c r="E204" s="25" t="s">
        <v>174</v>
      </c>
      <c r="F204" s="25" t="s">
        <v>168</v>
      </c>
      <c r="G204" s="25" t="s">
        <v>101</v>
      </c>
      <c r="H204" s="143" t="s">
        <v>255</v>
      </c>
      <c r="I204" s="221">
        <f>462.7+19-7.5</f>
        <v>474.2</v>
      </c>
      <c r="J204" s="221">
        <v>474.23</v>
      </c>
      <c r="K204" s="222">
        <v>424.6</v>
      </c>
    </row>
    <row r="205" spans="1:11" ht="37.5">
      <c r="A205" s="258"/>
      <c r="B205" s="113"/>
      <c r="C205" s="59" t="s">
        <v>226</v>
      </c>
      <c r="D205" s="50" t="s">
        <v>37</v>
      </c>
      <c r="E205" s="34" t="s">
        <v>174</v>
      </c>
      <c r="F205" s="15" t="s">
        <v>168</v>
      </c>
      <c r="G205" s="15" t="s">
        <v>204</v>
      </c>
      <c r="H205" s="161"/>
      <c r="I205" s="195">
        <f>I206</f>
        <v>1599.2</v>
      </c>
      <c r="J205" s="195">
        <f>J206</f>
        <v>1599.2</v>
      </c>
      <c r="K205" s="196">
        <f>K206</f>
        <v>1599.2</v>
      </c>
    </row>
    <row r="206" spans="1:11" ht="54">
      <c r="A206" s="258"/>
      <c r="B206" s="113"/>
      <c r="C206" s="41" t="s">
        <v>246</v>
      </c>
      <c r="D206" s="35" t="s">
        <v>37</v>
      </c>
      <c r="E206" s="18" t="s">
        <v>174</v>
      </c>
      <c r="F206" s="18" t="s">
        <v>168</v>
      </c>
      <c r="G206" s="18" t="s">
        <v>204</v>
      </c>
      <c r="H206" s="140" t="s">
        <v>245</v>
      </c>
      <c r="I206" s="203">
        <f>831.6+756.1-75.5+43.5+43.5</f>
        <v>1599.2</v>
      </c>
      <c r="J206" s="203">
        <v>1599.2</v>
      </c>
      <c r="K206" s="204">
        <v>1599.2</v>
      </c>
    </row>
    <row r="207" spans="1:11" ht="37.5">
      <c r="A207" s="258"/>
      <c r="B207" s="113"/>
      <c r="C207" s="59" t="s">
        <v>238</v>
      </c>
      <c r="D207" s="15" t="s">
        <v>37</v>
      </c>
      <c r="E207" s="15" t="s">
        <v>174</v>
      </c>
      <c r="F207" s="34" t="s">
        <v>168</v>
      </c>
      <c r="G207" s="34" t="s">
        <v>244</v>
      </c>
      <c r="H207" s="161" t="s">
        <v>15</v>
      </c>
      <c r="I207" s="195">
        <f>I208</f>
        <v>157.9</v>
      </c>
      <c r="J207" s="195">
        <f>J208</f>
        <v>157.89</v>
      </c>
      <c r="K207" s="196">
        <f>K208</f>
        <v>157.89</v>
      </c>
    </row>
    <row r="208" spans="1:11" ht="36">
      <c r="A208" s="258"/>
      <c r="B208" s="113"/>
      <c r="C208" s="41" t="s">
        <v>256</v>
      </c>
      <c r="D208" s="35" t="s">
        <v>37</v>
      </c>
      <c r="E208" s="18" t="s">
        <v>174</v>
      </c>
      <c r="F208" s="18" t="s">
        <v>168</v>
      </c>
      <c r="G208" s="18" t="s">
        <v>244</v>
      </c>
      <c r="H208" s="140" t="s">
        <v>255</v>
      </c>
      <c r="I208" s="203">
        <f>7.5+0.4+150</f>
        <v>157.9</v>
      </c>
      <c r="J208" s="203">
        <v>157.89</v>
      </c>
      <c r="K208" s="204">
        <v>157.89</v>
      </c>
    </row>
    <row r="209" spans="1:11" ht="18.75">
      <c r="A209" s="258"/>
      <c r="B209" s="113"/>
      <c r="C209" s="9" t="s">
        <v>39</v>
      </c>
      <c r="D209" s="37" t="s">
        <v>37</v>
      </c>
      <c r="E209" s="58" t="s">
        <v>174</v>
      </c>
      <c r="F209" s="19" t="s">
        <v>175</v>
      </c>
      <c r="G209" s="8"/>
      <c r="H209" s="147"/>
      <c r="I209" s="211">
        <f>I210+I215</f>
        <v>192.3</v>
      </c>
      <c r="J209" s="211">
        <f>J210+J215</f>
        <v>192.3</v>
      </c>
      <c r="K209" s="212">
        <f>K210+K215</f>
        <v>157.07999999999998</v>
      </c>
    </row>
    <row r="210" spans="1:11" ht="37.5">
      <c r="A210" s="258"/>
      <c r="B210" s="113"/>
      <c r="C210" s="11" t="s">
        <v>57</v>
      </c>
      <c r="D210" s="8" t="s">
        <v>37</v>
      </c>
      <c r="E210" s="10" t="s">
        <v>174</v>
      </c>
      <c r="F210" s="10" t="s">
        <v>175</v>
      </c>
      <c r="G210" s="10" t="s">
        <v>98</v>
      </c>
      <c r="H210" s="144"/>
      <c r="I210" s="187">
        <f>I211</f>
        <v>84</v>
      </c>
      <c r="J210" s="187">
        <f aca="true" t="shared" si="20" ref="J210:K213">J211</f>
        <v>84</v>
      </c>
      <c r="K210" s="188">
        <f t="shared" si="20"/>
        <v>84</v>
      </c>
    </row>
    <row r="211" spans="1:11" ht="24" customHeight="1">
      <c r="A211" s="258"/>
      <c r="B211" s="113"/>
      <c r="C211" s="11" t="s">
        <v>141</v>
      </c>
      <c r="D211" s="10" t="s">
        <v>37</v>
      </c>
      <c r="E211" s="10" t="s">
        <v>174</v>
      </c>
      <c r="F211" s="10" t="s">
        <v>175</v>
      </c>
      <c r="G211" s="10" t="s">
        <v>145</v>
      </c>
      <c r="H211" s="139"/>
      <c r="I211" s="187">
        <f>I212</f>
        <v>84</v>
      </c>
      <c r="J211" s="187">
        <f t="shared" si="20"/>
        <v>84</v>
      </c>
      <c r="K211" s="188">
        <f t="shared" si="20"/>
        <v>84</v>
      </c>
    </row>
    <row r="212" spans="1:11" ht="24" customHeight="1">
      <c r="A212" s="258"/>
      <c r="B212" s="113"/>
      <c r="C212" s="109" t="s">
        <v>143</v>
      </c>
      <c r="D212" s="10" t="s">
        <v>37</v>
      </c>
      <c r="E212" s="10" t="s">
        <v>174</v>
      </c>
      <c r="F212" s="10" t="s">
        <v>175</v>
      </c>
      <c r="G212" s="10" t="s">
        <v>144</v>
      </c>
      <c r="H212" s="139"/>
      <c r="I212" s="217">
        <f>I213</f>
        <v>84</v>
      </c>
      <c r="J212" s="217">
        <f t="shared" si="20"/>
        <v>84</v>
      </c>
      <c r="K212" s="218">
        <f t="shared" si="20"/>
        <v>84</v>
      </c>
    </row>
    <row r="213" spans="1:11" ht="18.75">
      <c r="A213" s="258"/>
      <c r="B213" s="113"/>
      <c r="C213" s="59" t="s">
        <v>142</v>
      </c>
      <c r="D213" s="15" t="s">
        <v>37</v>
      </c>
      <c r="E213" s="15" t="s">
        <v>174</v>
      </c>
      <c r="F213" s="34" t="s">
        <v>175</v>
      </c>
      <c r="G213" s="34" t="s">
        <v>102</v>
      </c>
      <c r="H213" s="161" t="s">
        <v>15</v>
      </c>
      <c r="I213" s="195">
        <f>I214</f>
        <v>84</v>
      </c>
      <c r="J213" s="195">
        <f t="shared" si="20"/>
        <v>84</v>
      </c>
      <c r="K213" s="196">
        <f t="shared" si="20"/>
        <v>84</v>
      </c>
    </row>
    <row r="214" spans="1:11" ht="36">
      <c r="A214" s="258"/>
      <c r="B214" s="113"/>
      <c r="C214" s="41" t="s">
        <v>256</v>
      </c>
      <c r="D214" s="35" t="s">
        <v>37</v>
      </c>
      <c r="E214" s="18" t="s">
        <v>174</v>
      </c>
      <c r="F214" s="18" t="s">
        <v>175</v>
      </c>
      <c r="G214" s="18" t="s">
        <v>102</v>
      </c>
      <c r="H214" s="140" t="s">
        <v>255</v>
      </c>
      <c r="I214" s="203">
        <v>84</v>
      </c>
      <c r="J214" s="203">
        <v>84</v>
      </c>
      <c r="K214" s="204">
        <v>84</v>
      </c>
    </row>
    <row r="215" spans="1:11" ht="18.75">
      <c r="A215" s="258"/>
      <c r="B215" s="113"/>
      <c r="C215" s="43" t="s">
        <v>50</v>
      </c>
      <c r="D215" s="37" t="s">
        <v>37</v>
      </c>
      <c r="E215" s="8" t="s">
        <v>174</v>
      </c>
      <c r="F215" s="8" t="s">
        <v>175</v>
      </c>
      <c r="G215" s="8" t="s">
        <v>68</v>
      </c>
      <c r="H215" s="146"/>
      <c r="I215" s="223">
        <f>I216</f>
        <v>108.3</v>
      </c>
      <c r="J215" s="223">
        <f>J216</f>
        <v>108.3</v>
      </c>
      <c r="K215" s="224">
        <f>K216</f>
        <v>73.08</v>
      </c>
    </row>
    <row r="216" spans="1:11" ht="18.75">
      <c r="A216" s="258"/>
      <c r="B216" s="113"/>
      <c r="C216" s="11" t="s">
        <v>51</v>
      </c>
      <c r="D216" s="37" t="s">
        <v>37</v>
      </c>
      <c r="E216" s="10" t="s">
        <v>174</v>
      </c>
      <c r="F216" s="10" t="s">
        <v>175</v>
      </c>
      <c r="G216" s="10" t="s">
        <v>69</v>
      </c>
      <c r="H216" s="138"/>
      <c r="I216" s="225">
        <f>I219+I217</f>
        <v>108.3</v>
      </c>
      <c r="J216" s="225">
        <f>J219+J217</f>
        <v>108.3</v>
      </c>
      <c r="K216" s="226">
        <f>K219+K217</f>
        <v>73.08</v>
      </c>
    </row>
    <row r="217" spans="1:11" ht="18.75">
      <c r="A217" s="258"/>
      <c r="B217" s="113"/>
      <c r="C217" s="74" t="s">
        <v>290</v>
      </c>
      <c r="D217" s="50" t="s">
        <v>37</v>
      </c>
      <c r="E217" s="75" t="s">
        <v>174</v>
      </c>
      <c r="F217" s="75" t="s">
        <v>175</v>
      </c>
      <c r="G217" s="75" t="s">
        <v>291</v>
      </c>
      <c r="H217" s="162"/>
      <c r="I217" s="227">
        <f>I218</f>
        <v>65</v>
      </c>
      <c r="J217" s="227">
        <f>J218</f>
        <v>65</v>
      </c>
      <c r="K217" s="228">
        <f>K218</f>
        <v>29.78</v>
      </c>
    </row>
    <row r="218" spans="1:11" ht="36">
      <c r="A218" s="258"/>
      <c r="B218" s="113"/>
      <c r="C218" s="41" t="s">
        <v>256</v>
      </c>
      <c r="D218" s="18" t="s">
        <v>37</v>
      </c>
      <c r="E218" s="77" t="s">
        <v>174</v>
      </c>
      <c r="F218" s="77" t="s">
        <v>175</v>
      </c>
      <c r="G218" s="77" t="s">
        <v>291</v>
      </c>
      <c r="H218" s="163" t="s">
        <v>255</v>
      </c>
      <c r="I218" s="179">
        <v>65</v>
      </c>
      <c r="J218" s="179">
        <v>65</v>
      </c>
      <c r="K218" s="180">
        <v>29.78</v>
      </c>
    </row>
    <row r="219" spans="1:11" ht="56.25">
      <c r="A219" s="258"/>
      <c r="B219" s="113"/>
      <c r="C219" s="74" t="s">
        <v>146</v>
      </c>
      <c r="D219" s="50" t="s">
        <v>37</v>
      </c>
      <c r="E219" s="75" t="s">
        <v>174</v>
      </c>
      <c r="F219" s="75" t="s">
        <v>175</v>
      </c>
      <c r="G219" s="75" t="s">
        <v>103</v>
      </c>
      <c r="H219" s="162"/>
      <c r="I219" s="227">
        <f>I220</f>
        <v>43.3</v>
      </c>
      <c r="J219" s="227">
        <f>J220</f>
        <v>43.3</v>
      </c>
      <c r="K219" s="228">
        <f>K220</f>
        <v>43.3</v>
      </c>
    </row>
    <row r="220" spans="1:11" ht="18.75">
      <c r="A220" s="258"/>
      <c r="B220" s="113"/>
      <c r="C220" s="76" t="s">
        <v>252</v>
      </c>
      <c r="D220" s="18" t="s">
        <v>37</v>
      </c>
      <c r="E220" s="77" t="s">
        <v>174</v>
      </c>
      <c r="F220" s="77" t="s">
        <v>175</v>
      </c>
      <c r="G220" s="77" t="s">
        <v>103</v>
      </c>
      <c r="H220" s="163" t="s">
        <v>251</v>
      </c>
      <c r="I220" s="179">
        <v>43.3</v>
      </c>
      <c r="J220" s="179">
        <v>43.3</v>
      </c>
      <c r="K220" s="180">
        <v>43.3</v>
      </c>
    </row>
    <row r="221" spans="1:11" ht="18.75">
      <c r="A221" s="258"/>
      <c r="B221" s="113"/>
      <c r="C221" s="78" t="s">
        <v>30</v>
      </c>
      <c r="D221" s="10" t="s">
        <v>37</v>
      </c>
      <c r="E221" s="36" t="s">
        <v>173</v>
      </c>
      <c r="F221" s="10"/>
      <c r="G221" s="31"/>
      <c r="H221" s="146"/>
      <c r="I221" s="201">
        <f>I222+I227</f>
        <v>324.70000000000005</v>
      </c>
      <c r="J221" s="201">
        <f>J222+J227</f>
        <v>324.68</v>
      </c>
      <c r="K221" s="202">
        <f>K222+K227</f>
        <v>313.59</v>
      </c>
    </row>
    <row r="222" spans="1:11" ht="18.75">
      <c r="A222" s="258"/>
      <c r="B222" s="113"/>
      <c r="C222" s="79" t="s">
        <v>31</v>
      </c>
      <c r="D222" s="10" t="s">
        <v>37</v>
      </c>
      <c r="E222" s="66" t="s">
        <v>173</v>
      </c>
      <c r="F222" s="66" t="s">
        <v>168</v>
      </c>
      <c r="G222" s="66"/>
      <c r="H222" s="147"/>
      <c r="I222" s="229">
        <f>I223</f>
        <v>267.1</v>
      </c>
      <c r="J222" s="229">
        <f aca="true" t="shared" si="21" ref="J222:K225">J223</f>
        <v>267.12</v>
      </c>
      <c r="K222" s="230">
        <f t="shared" si="21"/>
        <v>256.03</v>
      </c>
    </row>
    <row r="223" spans="1:11" ht="18.75">
      <c r="A223" s="258"/>
      <c r="B223" s="113"/>
      <c r="C223" s="11" t="s">
        <v>50</v>
      </c>
      <c r="D223" s="10" t="s">
        <v>37</v>
      </c>
      <c r="E223" s="10" t="s">
        <v>173</v>
      </c>
      <c r="F223" s="10" t="s">
        <v>168</v>
      </c>
      <c r="G223" s="10" t="s">
        <v>68</v>
      </c>
      <c r="H223" s="144"/>
      <c r="I223" s="229">
        <f>I224</f>
        <v>267.1</v>
      </c>
      <c r="J223" s="229">
        <f t="shared" si="21"/>
        <v>267.12</v>
      </c>
      <c r="K223" s="230">
        <f t="shared" si="21"/>
        <v>256.03</v>
      </c>
    </row>
    <row r="224" spans="1:11" ht="18.75">
      <c r="A224" s="258"/>
      <c r="B224" s="113"/>
      <c r="C224" s="11" t="s">
        <v>51</v>
      </c>
      <c r="D224" s="10" t="s">
        <v>37</v>
      </c>
      <c r="E224" s="10" t="s">
        <v>173</v>
      </c>
      <c r="F224" s="10" t="s">
        <v>168</v>
      </c>
      <c r="G224" s="10" t="s">
        <v>69</v>
      </c>
      <c r="H224" s="138"/>
      <c r="I224" s="229">
        <f>I225</f>
        <v>267.1</v>
      </c>
      <c r="J224" s="229">
        <f t="shared" si="21"/>
        <v>267.12</v>
      </c>
      <c r="K224" s="230">
        <f t="shared" si="21"/>
        <v>256.03</v>
      </c>
    </row>
    <row r="225" spans="1:11" ht="18.75">
      <c r="A225" s="258"/>
      <c r="B225" s="113"/>
      <c r="C225" s="47" t="s">
        <v>147</v>
      </c>
      <c r="D225" s="19" t="s">
        <v>37</v>
      </c>
      <c r="E225" s="15" t="s">
        <v>173</v>
      </c>
      <c r="F225" s="15" t="s">
        <v>168</v>
      </c>
      <c r="G225" s="15" t="s">
        <v>104</v>
      </c>
      <c r="H225" s="142"/>
      <c r="I225" s="231">
        <f>I226</f>
        <v>267.1</v>
      </c>
      <c r="J225" s="231">
        <f t="shared" si="21"/>
        <v>267.12</v>
      </c>
      <c r="K225" s="232">
        <f t="shared" si="21"/>
        <v>256.03</v>
      </c>
    </row>
    <row r="226" spans="1:11" ht="36" customHeight="1">
      <c r="A226" s="258"/>
      <c r="B226" s="113"/>
      <c r="C226" s="80" t="s">
        <v>254</v>
      </c>
      <c r="D226" s="25" t="s">
        <v>37</v>
      </c>
      <c r="E226" s="25" t="s">
        <v>173</v>
      </c>
      <c r="F226" s="25" t="s">
        <v>168</v>
      </c>
      <c r="G226" s="81" t="s">
        <v>104</v>
      </c>
      <c r="H226" s="143" t="s">
        <v>253</v>
      </c>
      <c r="I226" s="233">
        <v>267.1</v>
      </c>
      <c r="J226" s="233">
        <v>267.12</v>
      </c>
      <c r="K226" s="234">
        <v>256.03</v>
      </c>
    </row>
    <row r="227" spans="1:11" ht="36" customHeight="1">
      <c r="A227" s="258"/>
      <c r="B227" s="113"/>
      <c r="C227" s="91" t="s">
        <v>239</v>
      </c>
      <c r="D227" s="10" t="s">
        <v>37</v>
      </c>
      <c r="E227" s="10" t="s">
        <v>173</v>
      </c>
      <c r="F227" s="10" t="s">
        <v>170</v>
      </c>
      <c r="G227" s="10"/>
      <c r="H227" s="144"/>
      <c r="I227" s="235">
        <f>I228</f>
        <v>57.6</v>
      </c>
      <c r="J227" s="235">
        <f>J228</f>
        <v>57.56</v>
      </c>
      <c r="K227" s="236">
        <f>K228</f>
        <v>57.56</v>
      </c>
    </row>
    <row r="228" spans="1:11" ht="76.5" customHeight="1">
      <c r="A228" s="258"/>
      <c r="B228" s="113"/>
      <c r="C228" s="117" t="s">
        <v>242</v>
      </c>
      <c r="D228" s="10" t="s">
        <v>37</v>
      </c>
      <c r="E228" s="10" t="s">
        <v>173</v>
      </c>
      <c r="F228" s="10" t="s">
        <v>170</v>
      </c>
      <c r="G228" s="10" t="s">
        <v>240</v>
      </c>
      <c r="H228" s="144"/>
      <c r="I228" s="225">
        <f>I229+I232</f>
        <v>57.6</v>
      </c>
      <c r="J228" s="225">
        <f>J229+J232</f>
        <v>57.56</v>
      </c>
      <c r="K228" s="226">
        <f>K229+K232</f>
        <v>57.56</v>
      </c>
    </row>
    <row r="229" spans="1:11" ht="36" customHeight="1">
      <c r="A229" s="258"/>
      <c r="B229" s="113"/>
      <c r="C229" s="117" t="s">
        <v>243</v>
      </c>
      <c r="D229" s="10" t="s">
        <v>37</v>
      </c>
      <c r="E229" s="10" t="s">
        <v>173</v>
      </c>
      <c r="F229" s="10" t="s">
        <v>170</v>
      </c>
      <c r="G229" s="10" t="s">
        <v>241</v>
      </c>
      <c r="H229" s="154"/>
      <c r="I229" s="237">
        <f aca="true" t="shared" si="22" ref="I229:K230">I230</f>
        <v>0</v>
      </c>
      <c r="J229" s="237">
        <f t="shared" si="22"/>
        <v>0</v>
      </c>
      <c r="K229" s="238">
        <f t="shared" si="22"/>
        <v>0</v>
      </c>
    </row>
    <row r="230" spans="1:11" ht="36" customHeight="1">
      <c r="A230" s="258"/>
      <c r="B230" s="113"/>
      <c r="C230" s="65" t="s">
        <v>292</v>
      </c>
      <c r="D230" s="15" t="s">
        <v>37</v>
      </c>
      <c r="E230" s="15" t="s">
        <v>173</v>
      </c>
      <c r="F230" s="15" t="s">
        <v>170</v>
      </c>
      <c r="G230" s="15" t="s">
        <v>293</v>
      </c>
      <c r="H230" s="142"/>
      <c r="I230" s="239">
        <f t="shared" si="22"/>
        <v>0</v>
      </c>
      <c r="J230" s="239">
        <f t="shared" si="22"/>
        <v>0</v>
      </c>
      <c r="K230" s="240">
        <f t="shared" si="22"/>
        <v>0</v>
      </c>
    </row>
    <row r="231" spans="1:11" ht="36" customHeight="1">
      <c r="A231" s="258"/>
      <c r="B231" s="113"/>
      <c r="C231" s="41" t="s">
        <v>254</v>
      </c>
      <c r="D231" s="35" t="s">
        <v>37</v>
      </c>
      <c r="E231" s="35" t="s">
        <v>173</v>
      </c>
      <c r="F231" s="35" t="s">
        <v>170</v>
      </c>
      <c r="G231" s="35" t="s">
        <v>293</v>
      </c>
      <c r="H231" s="140" t="s">
        <v>253</v>
      </c>
      <c r="I231" s="241">
        <f>57.6-57.6</f>
        <v>0</v>
      </c>
      <c r="J231" s="241">
        <v>0</v>
      </c>
      <c r="K231" s="242">
        <v>0</v>
      </c>
    </row>
    <row r="232" spans="1:11" ht="36" customHeight="1">
      <c r="A232" s="258"/>
      <c r="B232" s="113"/>
      <c r="C232" s="117" t="s">
        <v>299</v>
      </c>
      <c r="D232" s="10" t="s">
        <v>37</v>
      </c>
      <c r="E232" s="10" t="s">
        <v>173</v>
      </c>
      <c r="F232" s="10" t="s">
        <v>170</v>
      </c>
      <c r="G232" s="10" t="s">
        <v>300</v>
      </c>
      <c r="H232" s="154"/>
      <c r="I232" s="237">
        <f aca="true" t="shared" si="23" ref="I232:K233">I233</f>
        <v>57.6</v>
      </c>
      <c r="J232" s="237">
        <f t="shared" si="23"/>
        <v>57.56</v>
      </c>
      <c r="K232" s="238">
        <f t="shared" si="23"/>
        <v>57.56</v>
      </c>
    </row>
    <row r="233" spans="1:11" ht="36" customHeight="1">
      <c r="A233" s="258"/>
      <c r="B233" s="113"/>
      <c r="C233" s="65" t="s">
        <v>303</v>
      </c>
      <c r="D233" s="15" t="s">
        <v>37</v>
      </c>
      <c r="E233" s="15" t="s">
        <v>173</v>
      </c>
      <c r="F233" s="15" t="s">
        <v>170</v>
      </c>
      <c r="G233" s="15" t="s">
        <v>301</v>
      </c>
      <c r="H233" s="142"/>
      <c r="I233" s="239">
        <f t="shared" si="23"/>
        <v>57.6</v>
      </c>
      <c r="J233" s="239">
        <f t="shared" si="23"/>
        <v>57.56</v>
      </c>
      <c r="K233" s="240">
        <f t="shared" si="23"/>
        <v>57.56</v>
      </c>
    </row>
    <row r="234" spans="1:11" ht="36" customHeight="1">
      <c r="A234" s="258"/>
      <c r="B234" s="113"/>
      <c r="C234" s="41" t="s">
        <v>254</v>
      </c>
      <c r="D234" s="35" t="s">
        <v>37</v>
      </c>
      <c r="E234" s="35" t="s">
        <v>173</v>
      </c>
      <c r="F234" s="35" t="s">
        <v>170</v>
      </c>
      <c r="G234" s="35" t="s">
        <v>302</v>
      </c>
      <c r="H234" s="140" t="s">
        <v>253</v>
      </c>
      <c r="I234" s="241">
        <v>57.6</v>
      </c>
      <c r="J234" s="241">
        <v>57.56</v>
      </c>
      <c r="K234" s="242">
        <v>57.56</v>
      </c>
    </row>
    <row r="235" spans="1:11" ht="18.75">
      <c r="A235" s="258"/>
      <c r="B235" s="113"/>
      <c r="C235" s="40" t="s">
        <v>29</v>
      </c>
      <c r="D235" s="10" t="s">
        <v>37</v>
      </c>
      <c r="E235" s="15" t="s">
        <v>172</v>
      </c>
      <c r="F235" s="34"/>
      <c r="G235" s="34" t="s">
        <v>15</v>
      </c>
      <c r="H235" s="161" t="s">
        <v>15</v>
      </c>
      <c r="I235" s="181">
        <f aca="true" t="shared" si="24" ref="I235:K240">I236</f>
        <v>17</v>
      </c>
      <c r="J235" s="181">
        <f t="shared" si="24"/>
        <v>17</v>
      </c>
      <c r="K235" s="182">
        <f t="shared" si="24"/>
        <v>16.95</v>
      </c>
    </row>
    <row r="236" spans="1:11" ht="18.75">
      <c r="A236" s="258"/>
      <c r="B236" s="113"/>
      <c r="C236" s="82" t="s">
        <v>55</v>
      </c>
      <c r="D236" s="10" t="s">
        <v>37</v>
      </c>
      <c r="E236" s="10" t="s">
        <v>172</v>
      </c>
      <c r="F236" s="10" t="s">
        <v>168</v>
      </c>
      <c r="G236" s="29"/>
      <c r="H236" s="158"/>
      <c r="I236" s="181">
        <f t="shared" si="24"/>
        <v>17</v>
      </c>
      <c r="J236" s="181">
        <f t="shared" si="24"/>
        <v>17</v>
      </c>
      <c r="K236" s="182">
        <f t="shared" si="24"/>
        <v>16.95</v>
      </c>
    </row>
    <row r="237" spans="1:11" ht="37.5">
      <c r="A237" s="258"/>
      <c r="B237" s="113"/>
      <c r="C237" s="52" t="s">
        <v>57</v>
      </c>
      <c r="D237" s="10" t="s">
        <v>37</v>
      </c>
      <c r="E237" s="10" t="s">
        <v>172</v>
      </c>
      <c r="F237" s="10" t="s">
        <v>168</v>
      </c>
      <c r="G237" s="10" t="s">
        <v>98</v>
      </c>
      <c r="H237" s="156"/>
      <c r="I237" s="181">
        <f t="shared" si="24"/>
        <v>17</v>
      </c>
      <c r="J237" s="181">
        <f t="shared" si="24"/>
        <v>17</v>
      </c>
      <c r="K237" s="182">
        <f t="shared" si="24"/>
        <v>16.95</v>
      </c>
    </row>
    <row r="238" spans="1:11" ht="37.5">
      <c r="A238" s="258"/>
      <c r="B238" s="113"/>
      <c r="C238" s="54" t="s">
        <v>148</v>
      </c>
      <c r="D238" s="10" t="s">
        <v>37</v>
      </c>
      <c r="E238" s="10" t="s">
        <v>172</v>
      </c>
      <c r="F238" s="10" t="s">
        <v>168</v>
      </c>
      <c r="G238" s="10" t="s">
        <v>149</v>
      </c>
      <c r="H238" s="144"/>
      <c r="I238" s="181">
        <f t="shared" si="24"/>
        <v>17</v>
      </c>
      <c r="J238" s="181">
        <f t="shared" si="24"/>
        <v>17</v>
      </c>
      <c r="K238" s="182">
        <f t="shared" si="24"/>
        <v>16.95</v>
      </c>
    </row>
    <row r="239" spans="1:11" ht="37.5">
      <c r="A239" s="258"/>
      <c r="B239" s="113"/>
      <c r="C239" s="54" t="s">
        <v>151</v>
      </c>
      <c r="D239" s="10" t="s">
        <v>37</v>
      </c>
      <c r="E239" s="10" t="s">
        <v>172</v>
      </c>
      <c r="F239" s="10" t="s">
        <v>168</v>
      </c>
      <c r="G239" s="10" t="s">
        <v>105</v>
      </c>
      <c r="H239" s="154"/>
      <c r="I239" s="205">
        <f t="shared" si="24"/>
        <v>17</v>
      </c>
      <c r="J239" s="205">
        <f t="shared" si="24"/>
        <v>17</v>
      </c>
      <c r="K239" s="206">
        <f t="shared" si="24"/>
        <v>16.95</v>
      </c>
    </row>
    <row r="240" spans="1:11" ht="38.25" customHeight="1">
      <c r="A240" s="258"/>
      <c r="B240" s="113"/>
      <c r="C240" s="65" t="s">
        <v>150</v>
      </c>
      <c r="D240" s="15" t="s">
        <v>37</v>
      </c>
      <c r="E240" s="15" t="s">
        <v>172</v>
      </c>
      <c r="F240" s="34" t="s">
        <v>168</v>
      </c>
      <c r="G240" s="34" t="s">
        <v>106</v>
      </c>
      <c r="H240" s="161" t="s">
        <v>15</v>
      </c>
      <c r="I240" s="199">
        <f t="shared" si="24"/>
        <v>17</v>
      </c>
      <c r="J240" s="199">
        <f t="shared" si="24"/>
        <v>17</v>
      </c>
      <c r="K240" s="200">
        <f t="shared" si="24"/>
        <v>16.95</v>
      </c>
    </row>
    <row r="241" spans="1:11" ht="36">
      <c r="A241" s="258"/>
      <c r="B241" s="113"/>
      <c r="C241" s="41" t="s">
        <v>256</v>
      </c>
      <c r="D241" s="18" t="s">
        <v>37</v>
      </c>
      <c r="E241" s="18" t="s">
        <v>172</v>
      </c>
      <c r="F241" s="18" t="s">
        <v>168</v>
      </c>
      <c r="G241" s="18" t="s">
        <v>106</v>
      </c>
      <c r="H241" s="140" t="s">
        <v>255</v>
      </c>
      <c r="I241" s="179">
        <v>17</v>
      </c>
      <c r="J241" s="179">
        <v>17</v>
      </c>
      <c r="K241" s="180">
        <v>16.95</v>
      </c>
    </row>
    <row r="242" spans="1:11" ht="18.75">
      <c r="A242" s="258"/>
      <c r="B242" s="113"/>
      <c r="C242" s="11" t="s">
        <v>250</v>
      </c>
      <c r="D242" s="36" t="s">
        <v>37</v>
      </c>
      <c r="E242" s="10" t="s">
        <v>171</v>
      </c>
      <c r="F242" s="12"/>
      <c r="G242" s="12"/>
      <c r="H242" s="144"/>
      <c r="I242" s="229">
        <f>I243</f>
        <v>30</v>
      </c>
      <c r="J242" s="229">
        <f aca="true" t="shared" si="25" ref="J242:K246">J243</f>
        <v>30</v>
      </c>
      <c r="K242" s="230">
        <f t="shared" si="25"/>
        <v>0</v>
      </c>
    </row>
    <row r="243" spans="1:11" ht="18.75">
      <c r="A243" s="258"/>
      <c r="B243" s="113"/>
      <c r="C243" s="9" t="s">
        <v>294</v>
      </c>
      <c r="D243" s="8" t="s">
        <v>37</v>
      </c>
      <c r="E243" s="61" t="s">
        <v>171</v>
      </c>
      <c r="F243" s="8" t="s">
        <v>168</v>
      </c>
      <c r="G243" s="31"/>
      <c r="H243" s="146"/>
      <c r="I243" s="229">
        <f>I244</f>
        <v>30</v>
      </c>
      <c r="J243" s="229">
        <f t="shared" si="25"/>
        <v>30</v>
      </c>
      <c r="K243" s="230">
        <f t="shared" si="25"/>
        <v>0</v>
      </c>
    </row>
    <row r="244" spans="1:11" ht="18.75">
      <c r="A244" s="258"/>
      <c r="B244" s="113"/>
      <c r="C244" s="20" t="s">
        <v>50</v>
      </c>
      <c r="D244" s="10" t="s">
        <v>37</v>
      </c>
      <c r="E244" s="36" t="s">
        <v>171</v>
      </c>
      <c r="F244" s="10" t="s">
        <v>168</v>
      </c>
      <c r="G244" s="10" t="s">
        <v>68</v>
      </c>
      <c r="H244" s="144" t="s">
        <v>15</v>
      </c>
      <c r="I244" s="229">
        <f>I245</f>
        <v>30</v>
      </c>
      <c r="J244" s="229">
        <f t="shared" si="25"/>
        <v>30</v>
      </c>
      <c r="K244" s="230">
        <f t="shared" si="25"/>
        <v>0</v>
      </c>
    </row>
    <row r="245" spans="1:11" ht="18.75">
      <c r="A245" s="258"/>
      <c r="B245" s="113"/>
      <c r="C245" s="20" t="s">
        <v>51</v>
      </c>
      <c r="D245" s="10" t="s">
        <v>37</v>
      </c>
      <c r="E245" s="36" t="s">
        <v>171</v>
      </c>
      <c r="F245" s="10" t="s">
        <v>168</v>
      </c>
      <c r="G245" s="10" t="s">
        <v>69</v>
      </c>
      <c r="H245" s="144"/>
      <c r="I245" s="229">
        <f>I246</f>
        <v>30</v>
      </c>
      <c r="J245" s="229">
        <f t="shared" si="25"/>
        <v>30</v>
      </c>
      <c r="K245" s="230">
        <f t="shared" si="25"/>
        <v>0</v>
      </c>
    </row>
    <row r="246" spans="1:11" ht="19.5" thickBot="1">
      <c r="A246" s="259"/>
      <c r="B246" s="113"/>
      <c r="C246" s="38" t="s">
        <v>152</v>
      </c>
      <c r="D246" s="15" t="s">
        <v>37</v>
      </c>
      <c r="E246" s="34" t="s">
        <v>171</v>
      </c>
      <c r="F246" s="15" t="s">
        <v>168</v>
      </c>
      <c r="G246" s="15" t="s">
        <v>107</v>
      </c>
      <c r="H246" s="142"/>
      <c r="I246" s="231">
        <f>I247</f>
        <v>30</v>
      </c>
      <c r="J246" s="231">
        <f t="shared" si="25"/>
        <v>30</v>
      </c>
      <c r="K246" s="232">
        <f t="shared" si="25"/>
        <v>0</v>
      </c>
    </row>
    <row r="247" spans="1:11" ht="19.5" thickBot="1">
      <c r="A247" s="134"/>
      <c r="B247" s="113"/>
      <c r="C247" s="83" t="s">
        <v>250</v>
      </c>
      <c r="D247" s="16" t="s">
        <v>37</v>
      </c>
      <c r="E247" s="84" t="s">
        <v>171</v>
      </c>
      <c r="F247" s="84" t="s">
        <v>168</v>
      </c>
      <c r="G247" s="85" t="s">
        <v>107</v>
      </c>
      <c r="H247" s="164" t="s">
        <v>249</v>
      </c>
      <c r="I247" s="243">
        <v>30</v>
      </c>
      <c r="J247" s="243">
        <v>30</v>
      </c>
      <c r="K247" s="244">
        <v>0</v>
      </c>
    </row>
    <row r="248" spans="1:11" ht="38.25" thickBot="1">
      <c r="A248" s="112" t="s">
        <v>33</v>
      </c>
      <c r="B248" s="114" t="s">
        <v>33</v>
      </c>
      <c r="C248" s="4" t="s">
        <v>43</v>
      </c>
      <c r="D248" s="5" t="s">
        <v>38</v>
      </c>
      <c r="E248" s="5"/>
      <c r="F248" s="86"/>
      <c r="G248" s="86"/>
      <c r="H248" s="165"/>
      <c r="I248" s="245">
        <f>I249</f>
        <v>1902.8999999999999</v>
      </c>
      <c r="J248" s="245">
        <f>J249</f>
        <v>1902.8899999999999</v>
      </c>
      <c r="K248" s="246">
        <f>K249</f>
        <v>1540.21</v>
      </c>
    </row>
    <row r="249" spans="1:11" ht="18.75">
      <c r="A249" s="115"/>
      <c r="B249" s="133"/>
      <c r="C249" s="6" t="s">
        <v>16</v>
      </c>
      <c r="D249" s="8" t="s">
        <v>38</v>
      </c>
      <c r="E249" s="8" t="s">
        <v>168</v>
      </c>
      <c r="F249" s="8"/>
      <c r="G249" s="8" t="s">
        <v>15</v>
      </c>
      <c r="H249" s="137" t="s">
        <v>15</v>
      </c>
      <c r="I249" s="171">
        <f>I250+I255+I264</f>
        <v>1902.8999999999999</v>
      </c>
      <c r="J249" s="171">
        <f>J250+J255+J264</f>
        <v>1902.8899999999999</v>
      </c>
      <c r="K249" s="172">
        <f>K250+K255+K264</f>
        <v>1540.21</v>
      </c>
    </row>
    <row r="250" spans="1:11" ht="37.5">
      <c r="A250" s="115"/>
      <c r="B250" s="133"/>
      <c r="C250" s="47" t="s">
        <v>36</v>
      </c>
      <c r="D250" s="8" t="s">
        <v>38</v>
      </c>
      <c r="E250" s="87" t="s">
        <v>168</v>
      </c>
      <c r="F250" s="87" t="s">
        <v>169</v>
      </c>
      <c r="G250" s="88" t="s">
        <v>15</v>
      </c>
      <c r="H250" s="166" t="s">
        <v>15</v>
      </c>
      <c r="I250" s="195">
        <f>I251</f>
        <v>1811.6</v>
      </c>
      <c r="J250" s="195">
        <f aca="true" t="shared" si="26" ref="J250:K253">J251</f>
        <v>1811.56</v>
      </c>
      <c r="K250" s="196">
        <f t="shared" si="26"/>
        <v>1481.79</v>
      </c>
    </row>
    <row r="251" spans="1:11" ht="18.75">
      <c r="A251" s="115"/>
      <c r="B251" s="133"/>
      <c r="C251" s="11" t="s">
        <v>48</v>
      </c>
      <c r="D251" s="8" t="s">
        <v>38</v>
      </c>
      <c r="E251" s="89" t="s">
        <v>168</v>
      </c>
      <c r="F251" s="90" t="s">
        <v>169</v>
      </c>
      <c r="G251" s="10" t="s">
        <v>61</v>
      </c>
      <c r="H251" s="167" t="s">
        <v>15</v>
      </c>
      <c r="I251" s="187">
        <f>I252</f>
        <v>1811.6</v>
      </c>
      <c r="J251" s="187">
        <f t="shared" si="26"/>
        <v>1811.56</v>
      </c>
      <c r="K251" s="188">
        <f t="shared" si="26"/>
        <v>1481.79</v>
      </c>
    </row>
    <row r="252" spans="1:11" ht="37.5" customHeight="1">
      <c r="A252" s="115"/>
      <c r="B252" s="133"/>
      <c r="C252" s="91" t="s">
        <v>56</v>
      </c>
      <c r="D252" s="10" t="s">
        <v>38</v>
      </c>
      <c r="E252" s="90" t="s">
        <v>168</v>
      </c>
      <c r="F252" s="90" t="s">
        <v>169</v>
      </c>
      <c r="G252" s="10" t="s">
        <v>108</v>
      </c>
      <c r="H252" s="167"/>
      <c r="I252" s="187">
        <f>I253</f>
        <v>1811.6</v>
      </c>
      <c r="J252" s="187">
        <f t="shared" si="26"/>
        <v>1811.56</v>
      </c>
      <c r="K252" s="188">
        <f t="shared" si="26"/>
        <v>1481.79</v>
      </c>
    </row>
    <row r="253" spans="1:11" ht="33.75" customHeight="1">
      <c r="A253" s="115"/>
      <c r="B253" s="133"/>
      <c r="C253" s="48" t="s">
        <v>199</v>
      </c>
      <c r="D253" s="15" t="s">
        <v>38</v>
      </c>
      <c r="E253" s="92" t="s">
        <v>168</v>
      </c>
      <c r="F253" s="87" t="s">
        <v>169</v>
      </c>
      <c r="G253" s="15" t="s">
        <v>109</v>
      </c>
      <c r="H253" s="166"/>
      <c r="I253" s="195">
        <f>I254</f>
        <v>1811.6</v>
      </c>
      <c r="J253" s="195">
        <f t="shared" si="26"/>
        <v>1811.56</v>
      </c>
      <c r="K253" s="196">
        <f t="shared" si="26"/>
        <v>1481.79</v>
      </c>
    </row>
    <row r="254" spans="1:11" ht="54">
      <c r="A254" s="115"/>
      <c r="B254" s="133"/>
      <c r="C254" s="39" t="s">
        <v>246</v>
      </c>
      <c r="D254" s="35" t="s">
        <v>38</v>
      </c>
      <c r="E254" s="93" t="s">
        <v>168</v>
      </c>
      <c r="F254" s="94" t="s">
        <v>169</v>
      </c>
      <c r="G254" s="18" t="s">
        <v>109</v>
      </c>
      <c r="H254" s="168" t="s">
        <v>245</v>
      </c>
      <c r="I254" s="203">
        <f>1457.6+354</f>
        <v>1811.6</v>
      </c>
      <c r="J254" s="203">
        <v>1811.56</v>
      </c>
      <c r="K254" s="204">
        <v>1481.79</v>
      </c>
    </row>
    <row r="255" spans="1:11" ht="56.25">
      <c r="A255" s="115"/>
      <c r="B255" s="133"/>
      <c r="C255" s="95" t="s">
        <v>34</v>
      </c>
      <c r="D255" s="10" t="s">
        <v>38</v>
      </c>
      <c r="E255" s="34" t="s">
        <v>168</v>
      </c>
      <c r="F255" s="15" t="s">
        <v>170</v>
      </c>
      <c r="G255" s="34"/>
      <c r="H255" s="161"/>
      <c r="I255" s="195">
        <f>I256+I261</f>
        <v>60.3</v>
      </c>
      <c r="J255" s="195">
        <f>J256+J261</f>
        <v>60.3</v>
      </c>
      <c r="K255" s="196">
        <f>K256+K261</f>
        <v>58.42</v>
      </c>
    </row>
    <row r="256" spans="1:11" ht="37.5">
      <c r="A256" s="115"/>
      <c r="B256" s="133"/>
      <c r="C256" s="54" t="s">
        <v>0</v>
      </c>
      <c r="D256" s="10" t="s">
        <v>38</v>
      </c>
      <c r="E256" s="10" t="s">
        <v>168</v>
      </c>
      <c r="F256" s="10" t="s">
        <v>170</v>
      </c>
      <c r="G256" s="10" t="s">
        <v>110</v>
      </c>
      <c r="H256" s="138"/>
      <c r="I256" s="247">
        <f>I257</f>
        <v>28.799999999999997</v>
      </c>
      <c r="J256" s="247">
        <f>J257</f>
        <v>28.8</v>
      </c>
      <c r="K256" s="248">
        <f>K257</f>
        <v>26.92</v>
      </c>
    </row>
    <row r="257" spans="1:11" ht="39.75" customHeight="1">
      <c r="A257" s="115"/>
      <c r="B257" s="133"/>
      <c r="C257" s="82" t="s">
        <v>201</v>
      </c>
      <c r="D257" s="123" t="s">
        <v>38</v>
      </c>
      <c r="E257" s="30" t="s">
        <v>168</v>
      </c>
      <c r="F257" s="30" t="s">
        <v>170</v>
      </c>
      <c r="G257" s="30" t="s">
        <v>111</v>
      </c>
      <c r="H257" s="148"/>
      <c r="I257" s="249">
        <f>I258+I259</f>
        <v>28.799999999999997</v>
      </c>
      <c r="J257" s="249">
        <f>J258+J259</f>
        <v>28.8</v>
      </c>
      <c r="K257" s="250">
        <f>K258+K259</f>
        <v>26.92</v>
      </c>
    </row>
    <row r="258" spans="1:11" ht="36">
      <c r="A258" s="115"/>
      <c r="B258" s="133"/>
      <c r="C258" s="124" t="s">
        <v>256</v>
      </c>
      <c r="D258" s="23" t="s">
        <v>38</v>
      </c>
      <c r="E258" s="23" t="s">
        <v>168</v>
      </c>
      <c r="F258" s="23" t="s">
        <v>170</v>
      </c>
      <c r="G258" s="23" t="s">
        <v>111</v>
      </c>
      <c r="H258" s="142" t="s">
        <v>255</v>
      </c>
      <c r="I258" s="219">
        <v>25.4</v>
      </c>
      <c r="J258" s="219">
        <v>25.45</v>
      </c>
      <c r="K258" s="220">
        <v>23.57</v>
      </c>
    </row>
    <row r="259" spans="1:11" ht="36.75" customHeight="1">
      <c r="A259" s="115"/>
      <c r="B259" s="133"/>
      <c r="C259" s="41" t="s">
        <v>247</v>
      </c>
      <c r="D259" s="35" t="s">
        <v>38</v>
      </c>
      <c r="E259" s="18" t="s">
        <v>168</v>
      </c>
      <c r="F259" s="18" t="s">
        <v>170</v>
      </c>
      <c r="G259" s="18" t="s">
        <v>111</v>
      </c>
      <c r="H259" s="140" t="s">
        <v>248</v>
      </c>
      <c r="I259" s="203">
        <f>3.3+0.1</f>
        <v>3.4</v>
      </c>
      <c r="J259" s="203">
        <v>3.35</v>
      </c>
      <c r="K259" s="204">
        <v>3.35</v>
      </c>
    </row>
    <row r="260" spans="1:11" ht="18.75">
      <c r="A260" s="115"/>
      <c r="B260" s="133"/>
      <c r="C260" s="52" t="s">
        <v>50</v>
      </c>
      <c r="D260" s="21" t="s">
        <v>38</v>
      </c>
      <c r="E260" s="10" t="s">
        <v>168</v>
      </c>
      <c r="F260" s="10" t="s">
        <v>170</v>
      </c>
      <c r="G260" s="10" t="s">
        <v>68</v>
      </c>
      <c r="H260" s="138"/>
      <c r="I260" s="247">
        <f>I261</f>
        <v>31.5</v>
      </c>
      <c r="J260" s="247">
        <f aca="true" t="shared" si="27" ref="J260:K262">J261</f>
        <v>31.5</v>
      </c>
      <c r="K260" s="248">
        <f t="shared" si="27"/>
        <v>31.5</v>
      </c>
    </row>
    <row r="261" spans="1:11" ht="18.75">
      <c r="A261" s="115"/>
      <c r="B261" s="133"/>
      <c r="C261" s="54" t="s">
        <v>1</v>
      </c>
      <c r="D261" s="21" t="s">
        <v>38</v>
      </c>
      <c r="E261" s="10" t="s">
        <v>168</v>
      </c>
      <c r="F261" s="10" t="s">
        <v>170</v>
      </c>
      <c r="G261" s="10" t="s">
        <v>69</v>
      </c>
      <c r="H261" s="138"/>
      <c r="I261" s="247">
        <f>I262</f>
        <v>31.5</v>
      </c>
      <c r="J261" s="247">
        <f t="shared" si="27"/>
        <v>31.5</v>
      </c>
      <c r="K261" s="248">
        <f t="shared" si="27"/>
        <v>31.5</v>
      </c>
    </row>
    <row r="262" spans="1:11" ht="57" customHeight="1">
      <c r="A262" s="115"/>
      <c r="B262" s="133"/>
      <c r="C262" s="96" t="s">
        <v>155</v>
      </c>
      <c r="D262" s="50" t="s">
        <v>38</v>
      </c>
      <c r="E262" s="15" t="s">
        <v>168</v>
      </c>
      <c r="F262" s="15" t="s">
        <v>170</v>
      </c>
      <c r="G262" s="15" t="s">
        <v>112</v>
      </c>
      <c r="H262" s="139"/>
      <c r="I262" s="191">
        <f>I263</f>
        <v>31.5</v>
      </c>
      <c r="J262" s="191">
        <f t="shared" si="27"/>
        <v>31.5</v>
      </c>
      <c r="K262" s="192">
        <f t="shared" si="27"/>
        <v>31.5</v>
      </c>
    </row>
    <row r="263" spans="1:11" ht="18">
      <c r="A263" s="115"/>
      <c r="B263" s="133"/>
      <c r="C263" s="97" t="s">
        <v>252</v>
      </c>
      <c r="D263" s="18" t="s">
        <v>38</v>
      </c>
      <c r="E263" s="31" t="s">
        <v>168</v>
      </c>
      <c r="F263" s="31" t="s">
        <v>170</v>
      </c>
      <c r="G263" s="31" t="s">
        <v>112</v>
      </c>
      <c r="H263" s="146" t="s">
        <v>251</v>
      </c>
      <c r="I263" s="251">
        <v>31.5</v>
      </c>
      <c r="J263" s="251">
        <v>31.5</v>
      </c>
      <c r="K263" s="252">
        <v>31.5</v>
      </c>
    </row>
    <row r="264" spans="1:11" ht="18.75">
      <c r="A264" s="115"/>
      <c r="B264" s="133"/>
      <c r="C264" s="9" t="s">
        <v>19</v>
      </c>
      <c r="D264" s="8" t="s">
        <v>38</v>
      </c>
      <c r="E264" s="8" t="s">
        <v>168</v>
      </c>
      <c r="F264" s="8" t="s">
        <v>171</v>
      </c>
      <c r="G264" s="8"/>
      <c r="H264" s="137"/>
      <c r="I264" s="171">
        <f aca="true" t="shared" si="28" ref="I264:K265">I265</f>
        <v>31</v>
      </c>
      <c r="J264" s="171">
        <f t="shared" si="28"/>
        <v>31.03</v>
      </c>
      <c r="K264" s="172">
        <f t="shared" si="28"/>
        <v>0</v>
      </c>
    </row>
    <row r="265" spans="1:11" ht="18.75">
      <c r="A265" s="115"/>
      <c r="B265" s="133"/>
      <c r="C265" s="118" t="s">
        <v>50</v>
      </c>
      <c r="D265" s="10" t="s">
        <v>38</v>
      </c>
      <c r="E265" s="10" t="s">
        <v>168</v>
      </c>
      <c r="F265" s="10" t="s">
        <v>171</v>
      </c>
      <c r="G265" s="10" t="s">
        <v>68</v>
      </c>
      <c r="H265" s="138"/>
      <c r="I265" s="173">
        <f t="shared" si="28"/>
        <v>31</v>
      </c>
      <c r="J265" s="173">
        <f t="shared" si="28"/>
        <v>31.03</v>
      </c>
      <c r="K265" s="174">
        <f t="shared" si="28"/>
        <v>0</v>
      </c>
    </row>
    <row r="266" spans="1:11" ht="18.75">
      <c r="A266" s="115"/>
      <c r="B266" s="133"/>
      <c r="C266" s="52" t="s">
        <v>51</v>
      </c>
      <c r="D266" s="10" t="s">
        <v>38</v>
      </c>
      <c r="E266" s="10" t="s">
        <v>168</v>
      </c>
      <c r="F266" s="10" t="s">
        <v>171</v>
      </c>
      <c r="G266" s="10" t="s">
        <v>69</v>
      </c>
      <c r="H266" s="138"/>
      <c r="I266" s="173">
        <f>I267+I276+I278+I284+I286+I288+I282+I271+I274+I280</f>
        <v>31</v>
      </c>
      <c r="J266" s="173">
        <f>J267+J276+J278+J284+J286+J288+J282+J271+J274+J280</f>
        <v>31.03</v>
      </c>
      <c r="K266" s="174">
        <f>K267+K276+K278+K284+K286+K288+K282+K271+K274+K280</f>
        <v>0</v>
      </c>
    </row>
    <row r="267" spans="1:11" ht="56.25">
      <c r="A267" s="115"/>
      <c r="B267" s="133"/>
      <c r="C267" s="13" t="s">
        <v>220</v>
      </c>
      <c r="D267" s="15" t="s">
        <v>38</v>
      </c>
      <c r="E267" s="15" t="s">
        <v>168</v>
      </c>
      <c r="F267" s="15" t="s">
        <v>171</v>
      </c>
      <c r="G267" s="15" t="s">
        <v>221</v>
      </c>
      <c r="H267" s="142"/>
      <c r="I267" s="175">
        <f>I268</f>
        <v>31</v>
      </c>
      <c r="J267" s="175">
        <f>J268</f>
        <v>31.03</v>
      </c>
      <c r="K267" s="176">
        <f>K268</f>
        <v>0</v>
      </c>
    </row>
    <row r="268" spans="1:11" ht="18.75" thickBot="1">
      <c r="A268" s="115"/>
      <c r="B268" s="133"/>
      <c r="C268" s="119" t="s">
        <v>254</v>
      </c>
      <c r="D268" s="85" t="s">
        <v>38</v>
      </c>
      <c r="E268" s="85" t="s">
        <v>168</v>
      </c>
      <c r="F268" s="85" t="s">
        <v>171</v>
      </c>
      <c r="G268" s="85" t="s">
        <v>221</v>
      </c>
      <c r="H268" s="164" t="s">
        <v>253</v>
      </c>
      <c r="I268" s="253">
        <v>31</v>
      </c>
      <c r="J268" s="253">
        <v>31.03</v>
      </c>
      <c r="K268" s="254">
        <v>0</v>
      </c>
    </row>
    <row r="269" spans="1:11" ht="36.75" customHeight="1" thickBot="1">
      <c r="A269" s="260"/>
      <c r="B269" s="260"/>
      <c r="C269" s="98" t="s">
        <v>35</v>
      </c>
      <c r="D269" s="99"/>
      <c r="E269" s="99"/>
      <c r="F269" s="100"/>
      <c r="G269" s="100"/>
      <c r="H269" s="101"/>
      <c r="I269" s="102">
        <f>I14+I248</f>
        <v>39450.2</v>
      </c>
      <c r="J269" s="102">
        <f>J14+J248</f>
        <v>39450.23</v>
      </c>
      <c r="K269" s="102">
        <f>K14+K248</f>
        <v>35150.079999999994</v>
      </c>
    </row>
    <row r="275" ht="12.75">
      <c r="I275" s="131"/>
    </row>
  </sheetData>
  <sheetProtection/>
  <autoFilter ref="A13:I269"/>
  <mergeCells count="11">
    <mergeCell ref="A269:B269"/>
    <mergeCell ref="C8:I8"/>
    <mergeCell ref="A9:K9"/>
    <mergeCell ref="C5:K5"/>
    <mergeCell ref="H6:K6"/>
    <mergeCell ref="C7:K7"/>
    <mergeCell ref="H1:K1"/>
    <mergeCell ref="C2:K2"/>
    <mergeCell ref="C3:K3"/>
    <mergeCell ref="C4:K4"/>
    <mergeCell ref="A15:A246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2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2020-12-15T07:10:54Z</cp:lastPrinted>
  <dcterms:created xsi:type="dcterms:W3CDTF">2008-08-27T10:21:53Z</dcterms:created>
  <dcterms:modified xsi:type="dcterms:W3CDTF">2021-03-04T09:25:10Z</dcterms:modified>
  <cp:category/>
  <cp:version/>
  <cp:contentType/>
  <cp:contentStatus/>
</cp:coreProperties>
</file>