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0230" activeTab="0"/>
  </bookViews>
  <sheets>
    <sheet name="июнь" sheetId="1" r:id="rId1"/>
  </sheets>
  <definedNames>
    <definedName name="_xlnm._FilterDatabase" localSheetId="0" hidden="1">'июнь'!$A$19:$K$270</definedName>
    <definedName name="_xlnm.Print_Titles" localSheetId="0">'июнь'!$18:$19</definedName>
    <definedName name="_xlnm.Print_Area" localSheetId="0">'июнь'!$A$1:$K$270</definedName>
  </definedNames>
  <calcPr fullCalcOnLoad="1"/>
</workbook>
</file>

<file path=xl/sharedStrings.xml><?xml version="1.0" encoding="utf-8"?>
<sst xmlns="http://schemas.openxmlformats.org/spreadsheetml/2006/main" count="1332" uniqueCount="306">
  <si>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</si>
  <si>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</si>
  <si>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</si>
  <si>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</si>
  <si>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</si>
  <si>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</si>
  <si>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</si>
  <si>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</si>
  <si>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</si>
  <si>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</si>
  <si>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</si>
  <si>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</si>
  <si>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</si>
  <si>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</si>
  <si>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</si>
  <si>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</si>
  <si>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</si>
  <si>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</si>
  <si>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</si>
  <si>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</si>
  <si>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</si>
  <si>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</si>
  <si>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</si>
  <si>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</si>
  <si>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</si>
  <si>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</si>
  <si>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</si>
  <si>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</si>
  <si>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</si>
  <si>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</si>
  <si>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</si>
  <si>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</si>
  <si>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</si>
  <si>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</si>
  <si>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</si>
  <si>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</si>
  <si>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</si>
  <si>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</si>
  <si>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</si>
  <si>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</si>
  <si>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</si>
  <si>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</si>
  <si>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</si>
  <si>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</si>
  <si>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</si>
  <si>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</si>
  <si>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</si>
  <si>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</si>
  <si>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</si>
  <si>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</si>
  <si>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</si>
  <si>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</si>
  <si>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</si>
  <si>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</si>
  <si>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Физическая культура 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</si>
  <si>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</si>
  <si>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</si>
  <si>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</si>
  <si>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</si>
  <si>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 xml:space="preserve"> решением Совета депутатов</t>
  </si>
  <si>
    <t>67 0 00 00000</t>
  </si>
  <si>
    <t>67 4 09 00000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</si>
  <si>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</si>
  <si>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</si>
  <si>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</si>
  <si>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</si>
  <si>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</si>
  <si>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</si>
  <si>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</si>
  <si>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</si>
  <si>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</si>
  <si>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98 9 09 10130</t>
  </si>
  <si>
    <t>98 9 09 10410</t>
  </si>
  <si>
    <t>98 9 09 96030</t>
  </si>
  <si>
    <t>98 9 09 51180</t>
  </si>
  <si>
    <t>15 0 00 00000</t>
  </si>
  <si>
    <t>16 0 00 00000</t>
  </si>
  <si>
    <t>82 0 00 00000</t>
  </si>
  <si>
    <t>17 0 00 00000</t>
  </si>
  <si>
    <t>98 9 09 06300</t>
  </si>
  <si>
    <t>98 9 09 15350</t>
  </si>
  <si>
    <t>19 0 00 00000</t>
  </si>
  <si>
    <t>98 9 09 96020</t>
  </si>
  <si>
    <t>98 9 09 03080</t>
  </si>
  <si>
    <t>98 9 09 10010</t>
  </si>
  <si>
    <t>67 1 09 00000</t>
  </si>
  <si>
    <t>67 3 09 00000</t>
  </si>
  <si>
    <t>98 9 09 96090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</si>
  <si>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</si>
  <si>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</si>
  <si>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</si>
  <si>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</si>
  <si>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</si>
  <si>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</si>
  <si>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</si>
  <si>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</si>
  <si>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 xml:space="preserve">Мероприятия направленные на снижение затрат по уличному освещению 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</si>
  <si>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</si>
  <si>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</si>
  <si>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</si>
  <si>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Процентные платежи по муниципальному долгу </t>
  </si>
  <si>
    <t>97 0 00 00000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</si>
  <si>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</si>
  <si>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</si>
  <si>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</si>
  <si>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</si>
  <si>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</si>
  <si>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</si>
  <si>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</si>
  <si>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</si>
  <si>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</si>
  <si>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</si>
  <si>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</si>
  <si>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</si>
  <si>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</si>
  <si>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</si>
  <si>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</si>
  <si>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</si>
  <si>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</si>
  <si>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</si>
  <si>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</si>
  <si>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Мероприятия направленные на обеспечение безопасности дорожного движения на территории поселения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</si>
  <si>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</si>
  <si>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</si>
  <si>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</si>
  <si>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Осуществление части полномочий поселений по формированию, утверждению, исполнению  бюджета </t>
  </si>
  <si>
    <t>8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</si>
  <si>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</si>
  <si>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</si>
  <si>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</si>
  <si>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</si>
  <si>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</si>
  <si>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первичного воинского учета на территориях, где отсутствуют военные комиссариаты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</si>
  <si>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</si>
  <si>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</si>
  <si>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</si>
  <si>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Содержание автомобильных дорог местного значения и искусственных сооружений на них</t>
  </si>
  <si>
    <t>98 9 09 14190</t>
  </si>
  <si>
    <t>Поддержка развития общественной инфраструктуры муниципального значения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</si>
  <si>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</si>
  <si>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</si>
  <si>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</si>
  <si>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</si>
  <si>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</si>
  <si>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</si>
  <si>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</si>
  <si>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</si>
  <si>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</si>
  <si>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</si>
  <si>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</si>
  <si>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</si>
  <si>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</si>
  <si>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</si>
  <si>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</si>
  <si>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>Мероприятия в области коммунального хозяйства</t>
  </si>
  <si>
    <t>Мероприятия по созданию мест (площадок) накопления твердых коммунальных отходов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</si>
  <si>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</si>
  <si>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</si>
  <si>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</si>
  <si>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Бюджетные ассигнования на 2022 год (тысяч рублей)</t>
  </si>
  <si>
    <t>9</t>
  </si>
  <si>
    <t xml:space="preserve">бюджета МО Суховское сельское  поселение 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</si>
  <si>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</si>
  <si>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</si>
  <si>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</si>
  <si>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</si>
  <si>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</si>
  <si>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</si>
  <si>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Мероприятия по борьбе с борщевиком Сосновского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</si>
  <si>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</si>
  <si>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Мероприятия с сфере пожарной безопасности</t>
  </si>
  <si>
    <t>98 9 09 15010</t>
  </si>
  <si>
    <t>Капитальный ремонт (ремонт) муниципального жилищного фонда</t>
  </si>
  <si>
    <t>600</t>
  </si>
  <si>
    <t>Предоставление субсидий бюджетным, автономным учреждениям и иным некоммерческим организациям</t>
  </si>
  <si>
    <t>на 2022 год и на плановый период 2023 и 2024 годов</t>
  </si>
  <si>
    <t>Бюджетные ассигнования на 2023 год (тысяч рублей)</t>
  </si>
  <si>
    <t>Бюджетные ассигнования на 2024год (тысяч рублей)</t>
  </si>
  <si>
    <t>67 1 09 00150</t>
  </si>
  <si>
    <t>67 4 09 00150</t>
  </si>
  <si>
    <t>Исполнение функций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</si>
  <si>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</si>
  <si>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Cфера административных правоотношений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</si>
  <si>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</si>
  <si>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</si>
  <si>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</si>
  <si>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67 3 09 00150</t>
  </si>
  <si>
    <t>(Приложение 3)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</si>
  <si>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</si>
  <si>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от "14" декабря 2021г. № 31</t>
  </si>
  <si>
    <t>15 4 00 00000</t>
  </si>
  <si>
    <t>15 4 01 00000</t>
  </si>
  <si>
    <t>15 4 01 13490</t>
  </si>
  <si>
    <t>Комплекс процессных мероприятий "Обеспечение и поддержание в готовности сил и средств ГО и ЧС"</t>
  </si>
  <si>
    <t>Эксплуатационное, техническое обслуживание оборудования МСО</t>
  </si>
  <si>
    <t>Комплексы процессных мероприятий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</si>
  <si>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</si>
  <si>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</si>
  <si>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Организация осуществления мероприятий по предупреждению и тушению пожаров на территории поселения</t>
  </si>
  <si>
    <t>15 4 02 13120</t>
  </si>
  <si>
    <t>Комплекс процессных мероприятий "Поддержка проектов инициатив граждан"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</si>
  <si>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</si>
  <si>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</si>
  <si>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</si>
  <si>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</si>
  <si>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Муниципальная программа ""Профилактика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</si>
  <si>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4Н 4 01 00000</t>
  </si>
  <si>
    <t>4Н 4 01 13610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</si>
  <si>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</si>
  <si>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16 4 00 00000</t>
  </si>
  <si>
    <t>16 4 01 00000</t>
  </si>
  <si>
    <t>Комплекс процессных мероприятий "Содержание, капитальный ремонт и ремонт автомобильных дорог общего пользования"</t>
  </si>
  <si>
    <t>16 4 01 14180</t>
  </si>
  <si>
    <t>Мероприятия по ремонту дорог общего пользования</t>
  </si>
  <si>
    <t>16 4 01 14220</t>
  </si>
  <si>
    <t>16 1401 14220</t>
  </si>
  <si>
    <t>16 4 01 14230</t>
  </si>
  <si>
    <t>16 4 01 95010</t>
  </si>
  <si>
    <t>16 4 02 00000</t>
  </si>
  <si>
    <t>Комплекс процессных мероприятий "Обеспечение безопасности дорожного движения"</t>
  </si>
  <si>
    <t>16 4 02 14750</t>
  </si>
  <si>
    <t>82 4 01 00000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</si>
  <si>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</si>
  <si>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</si>
  <si>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</si>
  <si>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</si>
  <si>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50 0 00 00000</t>
  </si>
  <si>
    <t>50 4 02 00000</t>
  </si>
  <si>
    <t>Комплекс процессных мероприятий "Создание системы обращения с отходами потребления на территории МО Суховское сельское поселение"</t>
  </si>
  <si>
    <t>50 4 02 16650</t>
  </si>
  <si>
    <t>50 8 01 S4790</t>
  </si>
  <si>
    <t>17 4 01 00000</t>
  </si>
  <si>
    <t>17 4 01 15520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</si>
  <si>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</si>
  <si>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</si>
  <si>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50 4 01 00000</t>
  </si>
  <si>
    <t>Расходы на уличное освещение</t>
  </si>
  <si>
    <t>50 4 01 15310</t>
  </si>
  <si>
    <t>50 4 01 15350</t>
  </si>
  <si>
    <t>50 4 01 15360</t>
  </si>
  <si>
    <t>4И 4 01 S4660</t>
  </si>
  <si>
    <t>4И 4 00 00000</t>
  </si>
  <si>
    <t>4И 4 01 00000</t>
  </si>
  <si>
    <t>97 4 01 00000</t>
  </si>
  <si>
    <t>Комплекс процессных мероприятий "Мероприятия по борьбе с борщевиком Сосновского"</t>
  </si>
  <si>
    <t>97 4 01 14670</t>
  </si>
  <si>
    <t>18 4 01 00000</t>
  </si>
  <si>
    <t>Комплекс процессных мероприятий "Развитие и совершенствование муниципальной службы"</t>
  </si>
  <si>
    <t>18 4 01 10500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</si>
  <si>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</si>
  <si>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</si>
  <si>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</si>
  <si>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19 4 01  00160</t>
  </si>
  <si>
    <t>Обеспечение деятельности (услуги, работы) муниципальных учреждений</t>
  </si>
  <si>
    <t>19 4 01 S0360</t>
  </si>
  <si>
    <t>19 4 01 S4840</t>
  </si>
  <si>
    <t>19 4 02 00000</t>
  </si>
  <si>
    <t>Комплекс процессных мероприятий "Мероприятия организационного характера"</t>
  </si>
  <si>
    <t>19 4 02 11590</t>
  </si>
  <si>
    <t>19 4 03 00000</t>
  </si>
  <si>
    <t>Комплекс процессных мероприятий "Развитие физической культуры и спорта в МО Суховское сельское поселение"</t>
  </si>
  <si>
    <t>19 4 03 11600</t>
  </si>
  <si>
    <t>Организация и проведение мероприятий в области спорта и физической культуры</t>
  </si>
  <si>
    <t>Организация пожарно-профилактической работы на территории поселения (в т.ч. добровольно-пожарные дружины)</t>
  </si>
  <si>
    <t>15 4 02 13130</t>
  </si>
  <si>
    <t>50 4 01 15510</t>
  </si>
  <si>
    <t>Осуществление мероприятий по содержанию уличного освещения</t>
  </si>
  <si>
    <t>15 4 01 13230</t>
  </si>
  <si>
    <t>Организация мероприятий по обеспечению безопасности людей на водных объектах</t>
  </si>
  <si>
    <t>(в редакции решения совета депутатов</t>
  </si>
  <si>
    <t>50 8 01 S4960</t>
  </si>
  <si>
    <t>50 8 01 00000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</si>
  <si>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</si>
  <si>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Оснащение мест (площадок) накопления твердых коммунальных отходов емкостями для накопления</t>
  </si>
  <si>
    <t>98 9 09 15340</t>
  </si>
  <si>
    <t>Организация и содержание мест захоронения</t>
  </si>
  <si>
    <t>98 9 09 10300</t>
  </si>
  <si>
    <t xml:space="preserve">Содержание и обслуживание объектов имущества казны муниципального образования </t>
  </si>
  <si>
    <t>1N 4 00 00000</t>
  </si>
  <si>
    <t>1N 4 01 00000</t>
  </si>
  <si>
    <t>1N 4 01 S4770</t>
  </si>
  <si>
    <t xml:space="preserve">Комплекс процессных мероприятий </t>
  </si>
  <si>
    <t>4Н 4 00 00000</t>
  </si>
  <si>
    <t>82 4 00 00000</t>
  </si>
  <si>
    <t>50 4 00 00000</t>
  </si>
  <si>
    <t>50 8 00 00000</t>
  </si>
  <si>
    <t>Мероприятия, направленные на достижение целей проектов</t>
  </si>
  <si>
    <t>17 4 00 00000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</si>
  <si>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</si>
  <si>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97 4 00 00000</t>
  </si>
  <si>
    <t>18 4 00 00000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</si>
  <si>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</si>
  <si>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 xml:space="preserve">Комплексы процессных мероприятий 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</si>
  <si>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</si>
  <si>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"Благоустройство деревни Сухое"</t>
  </si>
  <si>
    <t>Комплекс процессных мероприятий "Организация благоустройства на территории поселения"</t>
  </si>
  <si>
    <t>Комплекс процессных мероприятий "Развитие культуры и модернизация учреждений культуры"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</si>
  <si>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</si>
  <si>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>98 9 09 15700</t>
  </si>
  <si>
    <t>Мероприятия в целях разработки схемы водоснабжения и водоотведения</t>
  </si>
  <si>
    <t xml:space="preserve">Молодежная политика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</si>
  <si>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</si>
  <si>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98 9 09 10430</t>
  </si>
  <si>
    <t>98 9 09 06570</t>
  </si>
  <si>
    <t>Субсидии юридическим лицам, осуществляющим свою деятельность в сфере жилищно-коммунального хозяйства, в целях предупреждения банкротства и восстановления платежеспособности муниципальных унитарных предприятий</t>
  </si>
  <si>
    <t>от "10" июня 2022 г №15)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</si>
</sst>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4"/>
      <name val="Arial Cyr"/>
      <family val="2"/>
    </font>
    <font>
      <sz val="16"/>
      <name val="Times New Roman"/>
      <family val="1"/>
    </font>
    <font>
      <sz val="16"/>
      <name val="Times New Roman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sz val="16"/>
      <name val="Arial Cyr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>
        <color indexed="8"/>
      </right>
      <top style="hair"/>
      <bottom style="thin"/>
    </border>
    <border>
      <left style="medium"/>
      <right style="hair"/>
      <top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/>
      <bottom style="hair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hair"/>
      <bottom style="hair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49" fontId="5" fillId="32" borderId="11" xfId="53" applyNumberFormat="1" applyFont="1" applyFill="1" applyBorder="1" applyAlignment="1" applyProtection="1">
      <alignment horizontal="center" vertical="center" wrapText="1"/>
      <protection/>
    </xf>
    <xf numFmtId="49" fontId="6" fillId="32" borderId="12" xfId="53" applyNumberFormat="1" applyFont="1" applyFill="1" applyBorder="1" applyAlignment="1" applyProtection="1">
      <alignment horizontal="center" vertical="center" wrapText="1"/>
      <protection/>
    </xf>
    <xf numFmtId="49" fontId="6" fillId="32" borderId="13" xfId="53" applyNumberFormat="1" applyFont="1" applyFill="1" applyBorder="1" applyAlignment="1" applyProtection="1">
      <alignment horizontal="center" vertical="center" wrapText="1"/>
      <protection/>
    </xf>
    <xf numFmtId="49" fontId="6" fillId="32" borderId="14" xfId="53" applyNumberFormat="1" applyFont="1" applyFill="1" applyBorder="1" applyAlignment="1" applyProtection="1">
      <alignment horizontal="center" vertical="center" wrapText="1"/>
      <protection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3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175" fontId="10" fillId="32" borderId="16" xfId="0" applyNumberFormat="1" applyFont="1" applyFill="1" applyBorder="1" applyAlignment="1">
      <alignment horizontal="right"/>
    </xf>
    <xf numFmtId="0" fontId="13" fillId="32" borderId="10" xfId="0" applyFont="1" applyFill="1" applyBorder="1" applyAlignment="1">
      <alignment horizontal="center" vertical="center" wrapText="1"/>
    </xf>
    <xf numFmtId="49" fontId="14" fillId="32" borderId="17" xfId="0" applyNumberFormat="1" applyFont="1" applyFill="1" applyBorder="1" applyAlignment="1">
      <alignment horizontal="left" wrapText="1"/>
    </xf>
    <xf numFmtId="49" fontId="14" fillId="32" borderId="18" xfId="0" applyNumberFormat="1" applyFont="1" applyFill="1" applyBorder="1" applyAlignment="1">
      <alignment horizontal="center"/>
    </xf>
    <xf numFmtId="49" fontId="14" fillId="32" borderId="19" xfId="0" applyNumberFormat="1" applyFont="1" applyFill="1" applyBorder="1" applyAlignment="1">
      <alignment horizontal="center"/>
    </xf>
    <xf numFmtId="174" fontId="14" fillId="32" borderId="20" xfId="0" applyNumberFormat="1" applyFont="1" applyFill="1" applyBorder="1" applyAlignment="1">
      <alignment horizontal="right"/>
    </xf>
    <xf numFmtId="174" fontId="14" fillId="32" borderId="21" xfId="0" applyNumberFormat="1" applyFont="1" applyFill="1" applyBorder="1" applyAlignment="1">
      <alignment horizontal="right"/>
    </xf>
    <xf numFmtId="49" fontId="14" fillId="32" borderId="22" xfId="0" applyNumberFormat="1" applyFont="1" applyFill="1" applyBorder="1" applyAlignment="1">
      <alignment horizontal="left" wrapText="1"/>
    </xf>
    <xf numFmtId="49" fontId="14" fillId="32" borderId="23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center"/>
    </xf>
    <xf numFmtId="49" fontId="14" fillId="32" borderId="25" xfId="0" applyNumberFormat="1" applyFont="1" applyFill="1" applyBorder="1" applyAlignment="1">
      <alignment horizontal="center"/>
    </xf>
    <xf numFmtId="174" fontId="14" fillId="32" borderId="24" xfId="0" applyNumberFormat="1" applyFont="1" applyFill="1" applyBorder="1" applyAlignment="1">
      <alignment horizontal="right"/>
    </xf>
    <xf numFmtId="174" fontId="14" fillId="32" borderId="26" xfId="0" applyNumberFormat="1" applyFont="1" applyFill="1" applyBorder="1" applyAlignment="1">
      <alignment horizontal="right"/>
    </xf>
    <xf numFmtId="49" fontId="14" fillId="32" borderId="27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174" fontId="14" fillId="32" borderId="29" xfId="0" applyNumberFormat="1" applyFont="1" applyFill="1" applyBorder="1" applyAlignment="1">
      <alignment horizontal="right"/>
    </xf>
    <xf numFmtId="49" fontId="14" fillId="32" borderId="30" xfId="0" applyNumberFormat="1" applyFont="1" applyFill="1" applyBorder="1" applyAlignment="1">
      <alignment horizontal="left" wrapText="1"/>
    </xf>
    <xf numFmtId="49" fontId="14" fillId="32" borderId="31" xfId="0" applyNumberFormat="1" applyFont="1" applyFill="1" applyBorder="1" applyAlignment="1">
      <alignment horizontal="center"/>
    </xf>
    <xf numFmtId="174" fontId="14" fillId="32" borderId="28" xfId="0" applyNumberFormat="1" applyFont="1" applyFill="1" applyBorder="1" applyAlignment="1">
      <alignment horizontal="right"/>
    </xf>
    <xf numFmtId="174" fontId="14" fillId="32" borderId="32" xfId="0" applyNumberFormat="1" applyFont="1" applyFill="1" applyBorder="1" applyAlignment="1">
      <alignment horizontal="right"/>
    </xf>
    <xf numFmtId="49" fontId="14" fillId="32" borderId="33" xfId="0" applyNumberFormat="1" applyFont="1" applyFill="1" applyBorder="1" applyAlignment="1">
      <alignment horizontal="left" wrapText="1"/>
    </xf>
    <xf numFmtId="49" fontId="14" fillId="32" borderId="34" xfId="0" applyNumberFormat="1" applyFont="1" applyFill="1" applyBorder="1" applyAlignment="1">
      <alignment horizontal="center"/>
    </xf>
    <xf numFmtId="49" fontId="14" fillId="32" borderId="35" xfId="0" applyNumberFormat="1" applyFont="1" applyFill="1" applyBorder="1" applyAlignment="1">
      <alignment horizontal="center"/>
    </xf>
    <xf numFmtId="49" fontId="14" fillId="32" borderId="36" xfId="0" applyNumberFormat="1" applyFont="1" applyFill="1" applyBorder="1" applyAlignment="1">
      <alignment horizontal="center"/>
    </xf>
    <xf numFmtId="174" fontId="14" fillId="32" borderId="35" xfId="0" applyNumberFormat="1" applyFont="1" applyFill="1" applyBorder="1" applyAlignment="1">
      <alignment horizontal="right"/>
    </xf>
    <xf numFmtId="49" fontId="10" fillId="32" borderId="37" xfId="0" applyNumberFormat="1" applyFont="1" applyFill="1" applyBorder="1" applyAlignment="1">
      <alignment horizontal="left" wrapText="1"/>
    </xf>
    <xf numFmtId="49" fontId="10" fillId="32" borderId="16" xfId="0" applyNumberFormat="1" applyFont="1" applyFill="1" applyBorder="1" applyAlignment="1">
      <alignment horizontal="center"/>
    </xf>
    <xf numFmtId="49" fontId="10" fillId="32" borderId="38" xfId="0" applyNumberFormat="1" applyFont="1" applyFill="1" applyBorder="1" applyAlignment="1">
      <alignment horizontal="center"/>
    </xf>
    <xf numFmtId="174" fontId="10" fillId="32" borderId="16" xfId="0" applyNumberFormat="1" applyFont="1" applyFill="1" applyBorder="1" applyAlignment="1">
      <alignment horizontal="right"/>
    </xf>
    <xf numFmtId="174" fontId="10" fillId="32" borderId="39" xfId="0" applyNumberFormat="1" applyFont="1" applyFill="1" applyBorder="1" applyAlignment="1">
      <alignment horizontal="right"/>
    </xf>
    <xf numFmtId="49" fontId="10" fillId="32" borderId="40" xfId="0" applyNumberFormat="1" applyFont="1" applyFill="1" applyBorder="1" applyAlignment="1">
      <alignment horizontal="left" wrapText="1"/>
    </xf>
    <xf numFmtId="49" fontId="10" fillId="32" borderId="41" xfId="0" applyNumberFormat="1" applyFont="1" applyFill="1" applyBorder="1" applyAlignment="1">
      <alignment horizontal="center"/>
    </xf>
    <xf numFmtId="49" fontId="10" fillId="32" borderId="42" xfId="0" applyNumberFormat="1" applyFont="1" applyFill="1" applyBorder="1" applyAlignment="1">
      <alignment horizontal="center"/>
    </xf>
    <xf numFmtId="174" fontId="10" fillId="32" borderId="41" xfId="0" applyNumberFormat="1" applyFont="1" applyFill="1" applyBorder="1" applyAlignment="1">
      <alignment horizontal="right"/>
    </xf>
    <xf numFmtId="174" fontId="10" fillId="32" borderId="43" xfId="0" applyNumberFormat="1" applyFont="1" applyFill="1" applyBorder="1" applyAlignment="1">
      <alignment horizontal="right"/>
    </xf>
    <xf numFmtId="49" fontId="14" fillId="32" borderId="44" xfId="0" applyNumberFormat="1" applyFont="1" applyFill="1" applyBorder="1" applyAlignment="1">
      <alignment horizontal="left" wrapText="1"/>
    </xf>
    <xf numFmtId="49" fontId="10" fillId="32" borderId="31" xfId="0" applyNumberFormat="1" applyFont="1" applyFill="1" applyBorder="1" applyAlignment="1">
      <alignment horizontal="center"/>
    </xf>
    <xf numFmtId="174" fontId="7" fillId="32" borderId="28" xfId="0" applyNumberFormat="1" applyFont="1" applyFill="1" applyBorder="1" applyAlignment="1">
      <alignment horizontal="right"/>
    </xf>
    <xf numFmtId="174" fontId="7" fillId="32" borderId="32" xfId="0" applyNumberFormat="1" applyFont="1" applyFill="1" applyBorder="1" applyAlignment="1">
      <alignment horizontal="right"/>
    </xf>
    <xf numFmtId="49" fontId="14" fillId="32" borderId="45" xfId="0" applyNumberFormat="1" applyFont="1" applyFill="1" applyBorder="1" applyAlignment="1">
      <alignment horizontal="left" wrapText="1"/>
    </xf>
    <xf numFmtId="49" fontId="7" fillId="32" borderId="46" xfId="0" applyNumberFormat="1" applyFont="1" applyFill="1" applyBorder="1" applyAlignment="1">
      <alignment horizontal="center"/>
    </xf>
    <xf numFmtId="49" fontId="14" fillId="32" borderId="46" xfId="0" applyNumberFormat="1" applyFont="1" applyFill="1" applyBorder="1" applyAlignment="1">
      <alignment horizontal="center"/>
    </xf>
    <xf numFmtId="49" fontId="14" fillId="32" borderId="47" xfId="0" applyNumberFormat="1" applyFont="1" applyFill="1" applyBorder="1" applyAlignment="1">
      <alignment horizontal="center"/>
    </xf>
    <xf numFmtId="174" fontId="14" fillId="32" borderId="46" xfId="0" applyNumberFormat="1" applyFont="1" applyFill="1" applyBorder="1" applyAlignment="1">
      <alignment horizontal="right"/>
    </xf>
    <xf numFmtId="174" fontId="14" fillId="32" borderId="48" xfId="0" applyNumberFormat="1" applyFont="1" applyFill="1" applyBorder="1" applyAlignment="1">
      <alignment horizontal="right"/>
    </xf>
    <xf numFmtId="49" fontId="10" fillId="32" borderId="49" xfId="0" applyNumberFormat="1" applyFont="1" applyFill="1" applyBorder="1" applyAlignment="1">
      <alignment horizontal="left" wrapText="1"/>
    </xf>
    <xf numFmtId="49" fontId="10" fillId="32" borderId="35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174" fontId="10" fillId="32" borderId="35" xfId="0" applyNumberFormat="1" applyFont="1" applyFill="1" applyBorder="1" applyAlignment="1">
      <alignment horizontal="right"/>
    </xf>
    <xf numFmtId="174" fontId="10" fillId="32" borderId="50" xfId="0" applyNumberFormat="1" applyFont="1" applyFill="1" applyBorder="1" applyAlignment="1">
      <alignment horizontal="right"/>
    </xf>
    <xf numFmtId="174" fontId="10" fillId="32" borderId="51" xfId="0" applyNumberFormat="1" applyFont="1" applyFill="1" applyBorder="1" applyAlignment="1">
      <alignment horizontal="right"/>
    </xf>
    <xf numFmtId="188" fontId="14" fillId="32" borderId="33" xfId="0" applyNumberFormat="1" applyFont="1" applyFill="1" applyBorder="1" applyAlignment="1">
      <alignment horizontal="left" wrapText="1"/>
    </xf>
    <xf numFmtId="49" fontId="7" fillId="32" borderId="24" xfId="0" applyNumberFormat="1" applyFont="1" applyFill="1" applyBorder="1" applyAlignment="1">
      <alignment horizontal="center"/>
    </xf>
    <xf numFmtId="49" fontId="7" fillId="32" borderId="52" xfId="0" applyNumberFormat="1" applyFont="1" applyFill="1" applyBorder="1" applyAlignment="1">
      <alignment horizontal="center"/>
    </xf>
    <xf numFmtId="49" fontId="14" fillId="32" borderId="52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0" fontId="14" fillId="32" borderId="53" xfId="0" applyNumberFormat="1" applyFont="1" applyFill="1" applyBorder="1" applyAlignment="1">
      <alignment horizontal="left" wrapText="1"/>
    </xf>
    <xf numFmtId="49" fontId="7" fillId="32" borderId="35" xfId="0" applyNumberFormat="1" applyFont="1" applyFill="1" applyBorder="1" applyAlignment="1">
      <alignment horizontal="center"/>
    </xf>
    <xf numFmtId="49" fontId="7" fillId="32" borderId="35" xfId="0" applyNumberFormat="1" applyFont="1" applyFill="1" applyBorder="1" applyAlignment="1">
      <alignment horizontal="center"/>
    </xf>
    <xf numFmtId="174" fontId="14" fillId="32" borderId="54" xfId="0" applyNumberFormat="1" applyFont="1" applyFill="1" applyBorder="1" applyAlignment="1">
      <alignment horizontal="right"/>
    </xf>
    <xf numFmtId="49" fontId="10" fillId="32" borderId="41" xfId="0" applyNumberFormat="1" applyFont="1" applyFill="1" applyBorder="1" applyAlignment="1">
      <alignment horizontal="center"/>
    </xf>
    <xf numFmtId="49" fontId="7" fillId="32" borderId="28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center"/>
    </xf>
    <xf numFmtId="49" fontId="14" fillId="32" borderId="53" xfId="0" applyNumberFormat="1" applyFont="1" applyFill="1" applyBorder="1" applyAlignment="1">
      <alignment horizontal="left" wrapText="1"/>
    </xf>
    <xf numFmtId="174" fontId="14" fillId="32" borderId="35" xfId="0" applyNumberFormat="1" applyFont="1" applyFill="1" applyBorder="1" applyAlignment="1">
      <alignment horizontal="right"/>
    </xf>
    <xf numFmtId="174" fontId="14" fillId="32" borderId="54" xfId="0" applyNumberFormat="1" applyFont="1" applyFill="1" applyBorder="1" applyAlignment="1">
      <alignment horizontal="right"/>
    </xf>
    <xf numFmtId="0" fontId="14" fillId="32" borderId="30" xfId="0" applyFont="1" applyFill="1" applyBorder="1" applyAlignment="1">
      <alignment horizontal="left" wrapText="1"/>
    </xf>
    <xf numFmtId="174" fontId="7" fillId="32" borderId="55" xfId="0" applyNumberFormat="1" applyFont="1" applyFill="1" applyBorder="1" applyAlignment="1">
      <alignment horizontal="right"/>
    </xf>
    <xf numFmtId="49" fontId="14" fillId="32" borderId="56" xfId="0" applyNumberFormat="1" applyFont="1" applyFill="1" applyBorder="1" applyAlignment="1">
      <alignment horizontal="left" wrapText="1"/>
    </xf>
    <xf numFmtId="49" fontId="10" fillId="32" borderId="47" xfId="0" applyNumberFormat="1" applyFont="1" applyFill="1" applyBorder="1" applyAlignment="1">
      <alignment horizontal="center"/>
    </xf>
    <xf numFmtId="174" fontId="7" fillId="32" borderId="46" xfId="0" applyNumberFormat="1" applyFont="1" applyFill="1" applyBorder="1" applyAlignment="1">
      <alignment horizontal="right"/>
    </xf>
    <xf numFmtId="174" fontId="7" fillId="32" borderId="48" xfId="0" applyNumberFormat="1" applyFont="1" applyFill="1" applyBorder="1" applyAlignment="1">
      <alignment horizontal="right"/>
    </xf>
    <xf numFmtId="49" fontId="10" fillId="32" borderId="57" xfId="0" applyNumberFormat="1" applyFont="1" applyFill="1" applyBorder="1" applyAlignment="1">
      <alignment horizontal="left" wrapText="1"/>
    </xf>
    <xf numFmtId="174" fontId="14" fillId="32" borderId="55" xfId="0" applyNumberFormat="1" applyFont="1" applyFill="1" applyBorder="1" applyAlignment="1">
      <alignment horizontal="right"/>
    </xf>
    <xf numFmtId="49" fontId="14" fillId="32" borderId="44" xfId="0" applyNumberFormat="1" applyFont="1" applyFill="1" applyBorder="1" applyAlignment="1">
      <alignment horizontal="left" wrapText="1"/>
    </xf>
    <xf numFmtId="49" fontId="14" fillId="32" borderId="53" xfId="0" applyNumberFormat="1" applyFont="1" applyFill="1" applyBorder="1" applyAlignment="1">
      <alignment horizontal="left" wrapText="1"/>
    </xf>
    <xf numFmtId="174" fontId="7" fillId="32" borderId="35" xfId="0" applyNumberFormat="1" applyFont="1" applyFill="1" applyBorder="1" applyAlignment="1">
      <alignment horizontal="right"/>
    </xf>
    <xf numFmtId="174" fontId="7" fillId="32" borderId="50" xfId="0" applyNumberFormat="1" applyFont="1" applyFill="1" applyBorder="1" applyAlignment="1">
      <alignment horizontal="right"/>
    </xf>
    <xf numFmtId="49" fontId="10" fillId="32" borderId="58" xfId="0" applyNumberFormat="1" applyFont="1" applyFill="1" applyBorder="1" applyAlignment="1">
      <alignment horizontal="left" wrapText="1"/>
    </xf>
    <xf numFmtId="174" fontId="7" fillId="32" borderId="24" xfId="0" applyNumberFormat="1" applyFont="1" applyFill="1" applyBorder="1" applyAlignment="1">
      <alignment horizontal="right"/>
    </xf>
    <xf numFmtId="174" fontId="7" fillId="32" borderId="29" xfId="0" applyNumberFormat="1" applyFont="1" applyFill="1" applyBorder="1" applyAlignment="1">
      <alignment horizontal="right"/>
    </xf>
    <xf numFmtId="49" fontId="10" fillId="32" borderId="59" xfId="0" applyNumberFormat="1" applyFont="1" applyFill="1" applyBorder="1" applyAlignment="1">
      <alignment horizontal="left" wrapText="1"/>
    </xf>
    <xf numFmtId="49" fontId="10" fillId="32" borderId="16" xfId="0" applyNumberFormat="1" applyFont="1" applyFill="1" applyBorder="1" applyAlignment="1">
      <alignment horizontal="center"/>
    </xf>
    <xf numFmtId="174" fontId="10" fillId="32" borderId="24" xfId="0" applyNumberFormat="1" applyFont="1" applyFill="1" applyBorder="1" applyAlignment="1">
      <alignment horizontal="right"/>
    </xf>
    <xf numFmtId="174" fontId="10" fillId="32" borderId="29" xfId="0" applyNumberFormat="1" applyFont="1" applyFill="1" applyBorder="1" applyAlignment="1">
      <alignment horizontal="right"/>
    </xf>
    <xf numFmtId="49" fontId="14" fillId="32" borderId="60" xfId="0" applyNumberFormat="1" applyFont="1" applyFill="1" applyBorder="1" applyAlignment="1">
      <alignment horizontal="left" wrapText="1"/>
    </xf>
    <xf numFmtId="49" fontId="14" fillId="32" borderId="49" xfId="0" applyNumberFormat="1" applyFont="1" applyFill="1" applyBorder="1" applyAlignment="1">
      <alignment horizontal="left" wrapText="1"/>
    </xf>
    <xf numFmtId="49" fontId="14" fillId="32" borderId="60" xfId="0" applyNumberFormat="1" applyFont="1" applyFill="1" applyBorder="1" applyAlignment="1">
      <alignment horizontal="left" wrapText="1"/>
    </xf>
    <xf numFmtId="49" fontId="14" fillId="32" borderId="35" xfId="0" applyNumberFormat="1" applyFont="1" applyFill="1" applyBorder="1" applyAlignment="1">
      <alignment horizontal="center"/>
    </xf>
    <xf numFmtId="174" fontId="7" fillId="32" borderId="35" xfId="0" applyNumberFormat="1" applyFont="1" applyFill="1" applyBorder="1" applyAlignment="1">
      <alignment horizontal="right"/>
    </xf>
    <xf numFmtId="174" fontId="7" fillId="32" borderId="54" xfId="0" applyNumberFormat="1" applyFont="1" applyFill="1" applyBorder="1" applyAlignment="1">
      <alignment horizontal="right"/>
    </xf>
    <xf numFmtId="49" fontId="7" fillId="32" borderId="30" xfId="0" applyNumberFormat="1" applyFont="1" applyFill="1" applyBorder="1" applyAlignment="1">
      <alignment horizontal="left" wrapText="1"/>
    </xf>
    <xf numFmtId="49" fontId="7" fillId="32" borderId="28" xfId="0" applyNumberFormat="1" applyFont="1" applyFill="1" applyBorder="1" applyAlignment="1">
      <alignment horizontal="center"/>
    </xf>
    <xf numFmtId="49" fontId="7" fillId="32" borderId="31" xfId="0" applyNumberFormat="1" applyFont="1" applyFill="1" applyBorder="1" applyAlignment="1">
      <alignment horizontal="center"/>
    </xf>
    <xf numFmtId="49" fontId="14" fillId="32" borderId="30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49" fontId="14" fillId="32" borderId="61" xfId="0" applyNumberFormat="1" applyFont="1" applyFill="1" applyBorder="1" applyAlignment="1">
      <alignment horizontal="left" wrapText="1"/>
    </xf>
    <xf numFmtId="49" fontId="7" fillId="32" borderId="52" xfId="0" applyNumberFormat="1" applyFont="1" applyFill="1" applyBorder="1" applyAlignment="1">
      <alignment horizontal="center"/>
    </xf>
    <xf numFmtId="49" fontId="14" fillId="32" borderId="52" xfId="0" applyNumberFormat="1" applyFont="1" applyFill="1" applyBorder="1" applyAlignment="1">
      <alignment horizontal="center"/>
    </xf>
    <xf numFmtId="49" fontId="10" fillId="32" borderId="62" xfId="0" applyNumberFormat="1" applyFont="1" applyFill="1" applyBorder="1" applyAlignment="1">
      <alignment horizontal="center"/>
    </xf>
    <xf numFmtId="174" fontId="7" fillId="32" borderId="52" xfId="0" applyNumberFormat="1" applyFont="1" applyFill="1" applyBorder="1" applyAlignment="1">
      <alignment horizontal="right"/>
    </xf>
    <xf numFmtId="174" fontId="7" fillId="32" borderId="63" xfId="0" applyNumberFormat="1" applyFont="1" applyFill="1" applyBorder="1" applyAlignment="1">
      <alignment horizontal="right"/>
    </xf>
    <xf numFmtId="49" fontId="10" fillId="32" borderId="49" xfId="0" applyNumberFormat="1" applyFont="1" applyFill="1" applyBorder="1" applyAlignment="1">
      <alignment horizontal="left" wrapText="1"/>
    </xf>
    <xf numFmtId="49" fontId="10" fillId="32" borderId="35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174" fontId="10" fillId="32" borderId="54" xfId="0" applyNumberFormat="1" applyFont="1" applyFill="1" applyBorder="1" applyAlignment="1">
      <alignment horizontal="right"/>
    </xf>
    <xf numFmtId="49" fontId="10" fillId="32" borderId="42" xfId="0" applyNumberFormat="1" applyFont="1" applyFill="1" applyBorder="1" applyAlignment="1">
      <alignment horizontal="center"/>
    </xf>
    <xf numFmtId="49" fontId="14" fillId="32" borderId="64" xfId="0" applyNumberFormat="1" applyFont="1" applyFill="1" applyBorder="1" applyAlignment="1">
      <alignment horizontal="left" wrapText="1"/>
    </xf>
    <xf numFmtId="0" fontId="14" fillId="32" borderId="30" xfId="0" applyNumberFormat="1" applyFont="1" applyFill="1" applyBorder="1" applyAlignment="1">
      <alignment horizontal="left" wrapText="1"/>
    </xf>
    <xf numFmtId="0" fontId="14" fillId="32" borderId="65" xfId="0" applyNumberFormat="1" applyFont="1" applyFill="1" applyBorder="1" applyAlignment="1">
      <alignment horizontal="left" wrapText="1"/>
    </xf>
    <xf numFmtId="49" fontId="14" fillId="32" borderId="62" xfId="0" applyNumberFormat="1" applyFont="1" applyFill="1" applyBorder="1" applyAlignment="1">
      <alignment horizontal="center"/>
    </xf>
    <xf numFmtId="174" fontId="14" fillId="32" borderId="52" xfId="0" applyNumberFormat="1" applyFont="1" applyFill="1" applyBorder="1" applyAlignment="1">
      <alignment horizontal="right"/>
    </xf>
    <xf numFmtId="174" fontId="7" fillId="32" borderId="66" xfId="0" applyNumberFormat="1" applyFont="1" applyFill="1" applyBorder="1" applyAlignment="1">
      <alignment horizontal="right"/>
    </xf>
    <xf numFmtId="174" fontId="10" fillId="32" borderId="67" xfId="0" applyNumberFormat="1" applyFont="1" applyFill="1" applyBorder="1" applyAlignment="1">
      <alignment horizontal="right"/>
    </xf>
    <xf numFmtId="0" fontId="14" fillId="32" borderId="44" xfId="0" applyNumberFormat="1" applyFont="1" applyFill="1" applyBorder="1" applyAlignment="1">
      <alignment horizontal="left" wrapText="1"/>
    </xf>
    <xf numFmtId="0" fontId="14" fillId="32" borderId="68" xfId="0" applyNumberFormat="1" applyFont="1" applyFill="1" applyBorder="1" applyAlignment="1">
      <alignment horizontal="left" wrapText="1"/>
    </xf>
    <xf numFmtId="49" fontId="10" fillId="32" borderId="28" xfId="0" applyNumberFormat="1" applyFont="1" applyFill="1" applyBorder="1" applyAlignment="1">
      <alignment horizontal="center"/>
    </xf>
    <xf numFmtId="174" fontId="7" fillId="32" borderId="28" xfId="0" applyNumberFormat="1" applyFont="1" applyFill="1" applyBorder="1" applyAlignment="1">
      <alignment horizontal="right"/>
    </xf>
    <xf numFmtId="49" fontId="10" fillId="32" borderId="62" xfId="0" applyNumberFormat="1" applyFont="1" applyFill="1" applyBorder="1" applyAlignment="1">
      <alignment horizontal="center"/>
    </xf>
    <xf numFmtId="49" fontId="14" fillId="32" borderId="41" xfId="0" applyNumberFormat="1" applyFont="1" applyFill="1" applyBorder="1" applyAlignment="1">
      <alignment horizontal="center"/>
    </xf>
    <xf numFmtId="49" fontId="14" fillId="32" borderId="61" xfId="0" applyNumberFormat="1" applyFont="1" applyFill="1" applyBorder="1" applyAlignment="1">
      <alignment horizontal="left" wrapText="1"/>
    </xf>
    <xf numFmtId="174" fontId="14" fillId="32" borderId="63" xfId="0" applyNumberFormat="1" applyFont="1" applyFill="1" applyBorder="1" applyAlignment="1">
      <alignment horizontal="right"/>
    </xf>
    <xf numFmtId="0" fontId="14" fillId="32" borderId="49" xfId="0" applyNumberFormat="1" applyFont="1" applyFill="1" applyBorder="1" applyAlignment="1">
      <alignment horizontal="left" wrapText="1"/>
    </xf>
    <xf numFmtId="49" fontId="14" fillId="32" borderId="69" xfId="0" applyNumberFormat="1" applyFont="1" applyFill="1" applyBorder="1" applyAlignment="1">
      <alignment horizontal="left" wrapText="1"/>
    </xf>
    <xf numFmtId="49" fontId="7" fillId="32" borderId="24" xfId="0" applyNumberFormat="1" applyFont="1" applyFill="1" applyBorder="1" applyAlignment="1">
      <alignment horizontal="center"/>
    </xf>
    <xf numFmtId="49" fontId="7" fillId="32" borderId="25" xfId="0" applyNumberFormat="1" applyFont="1" applyFill="1" applyBorder="1" applyAlignment="1">
      <alignment horizontal="center"/>
    </xf>
    <xf numFmtId="174" fontId="7" fillId="32" borderId="70" xfId="0" applyNumberFormat="1" applyFont="1" applyFill="1" applyBorder="1" applyAlignment="1">
      <alignment horizontal="right"/>
    </xf>
    <xf numFmtId="49" fontId="7" fillId="32" borderId="31" xfId="0" applyNumberFormat="1" applyFont="1" applyFill="1" applyBorder="1" applyAlignment="1">
      <alignment horizontal="center"/>
    </xf>
    <xf numFmtId="174" fontId="7" fillId="32" borderId="71" xfId="0" applyNumberFormat="1" applyFont="1" applyFill="1" applyBorder="1" applyAlignment="1">
      <alignment horizontal="right"/>
    </xf>
    <xf numFmtId="174" fontId="7" fillId="32" borderId="72" xfId="0" applyNumberFormat="1" applyFont="1" applyFill="1" applyBorder="1" applyAlignment="1">
      <alignment horizontal="right"/>
    </xf>
    <xf numFmtId="174" fontId="7" fillId="32" borderId="73" xfId="0" applyNumberFormat="1" applyFont="1" applyFill="1" applyBorder="1" applyAlignment="1">
      <alignment horizontal="right"/>
    </xf>
    <xf numFmtId="0" fontId="14" fillId="32" borderId="60" xfId="0" applyNumberFormat="1" applyFont="1" applyFill="1" applyBorder="1" applyAlignment="1">
      <alignment horizontal="left" wrapText="1"/>
    </xf>
    <xf numFmtId="49" fontId="14" fillId="32" borderId="34" xfId="0" applyNumberFormat="1" applyFont="1" applyFill="1" applyBorder="1" applyAlignment="1">
      <alignment horizontal="center"/>
    </xf>
    <xf numFmtId="49" fontId="7" fillId="32" borderId="62" xfId="0" applyNumberFormat="1" applyFont="1" applyFill="1" applyBorder="1" applyAlignment="1">
      <alignment horizontal="center"/>
    </xf>
    <xf numFmtId="0" fontId="14" fillId="32" borderId="74" xfId="0" applyNumberFormat="1" applyFont="1" applyFill="1" applyBorder="1" applyAlignment="1">
      <alignment horizontal="left" wrapText="1"/>
    </xf>
    <xf numFmtId="0" fontId="14" fillId="32" borderId="75" xfId="0" applyNumberFormat="1" applyFont="1" applyFill="1" applyBorder="1" applyAlignment="1">
      <alignment horizontal="left" wrapText="1"/>
    </xf>
    <xf numFmtId="49" fontId="14" fillId="32" borderId="76" xfId="0" applyNumberFormat="1" applyFont="1" applyFill="1" applyBorder="1" applyAlignment="1">
      <alignment horizontal="center"/>
    </xf>
    <xf numFmtId="174" fontId="14" fillId="32" borderId="34" xfId="0" applyNumberFormat="1" applyFont="1" applyFill="1" applyBorder="1" applyAlignment="1">
      <alignment horizontal="right"/>
    </xf>
    <xf numFmtId="174" fontId="14" fillId="32" borderId="77" xfId="0" applyNumberFormat="1" applyFont="1" applyFill="1" applyBorder="1" applyAlignment="1">
      <alignment horizontal="right"/>
    </xf>
    <xf numFmtId="0" fontId="14" fillId="32" borderId="49" xfId="0" applyNumberFormat="1" applyFont="1" applyFill="1" applyBorder="1" applyAlignment="1">
      <alignment horizontal="left" wrapText="1"/>
    </xf>
    <xf numFmtId="49" fontId="10" fillId="32" borderId="46" xfId="0" applyNumberFormat="1" applyFont="1" applyFill="1" applyBorder="1" applyAlignment="1">
      <alignment horizontal="center"/>
    </xf>
    <xf numFmtId="174" fontId="10" fillId="32" borderId="66" xfId="0" applyNumberFormat="1" applyFont="1" applyFill="1" applyBorder="1" applyAlignment="1">
      <alignment horizontal="right"/>
    </xf>
    <xf numFmtId="0" fontId="14" fillId="32" borderId="35" xfId="0" applyNumberFormat="1" applyFont="1" applyFill="1" applyBorder="1" applyAlignment="1">
      <alignment horizontal="center"/>
    </xf>
    <xf numFmtId="174" fontId="7" fillId="32" borderId="78" xfId="0" applyNumberFormat="1" applyFont="1" applyFill="1" applyBorder="1" applyAlignment="1">
      <alignment horizontal="right"/>
    </xf>
    <xf numFmtId="49" fontId="14" fillId="32" borderId="79" xfId="0" applyNumberFormat="1" applyFont="1" applyFill="1" applyBorder="1" applyAlignment="1">
      <alignment horizontal="left" wrapText="1"/>
    </xf>
    <xf numFmtId="49" fontId="10" fillId="32" borderId="25" xfId="0" applyNumberFormat="1" applyFont="1" applyFill="1" applyBorder="1" applyAlignment="1">
      <alignment horizontal="center"/>
    </xf>
    <xf numFmtId="174" fontId="14" fillId="32" borderId="24" xfId="0" applyNumberFormat="1" applyFont="1" applyFill="1" applyBorder="1" applyAlignment="1">
      <alignment horizontal="right"/>
    </xf>
    <xf numFmtId="174" fontId="10" fillId="32" borderId="41" xfId="0" applyNumberFormat="1" applyFont="1" applyFill="1" applyBorder="1" applyAlignment="1">
      <alignment horizontal="right"/>
    </xf>
    <xf numFmtId="174" fontId="10" fillId="32" borderId="43" xfId="0" applyNumberFormat="1" applyFont="1" applyFill="1" applyBorder="1" applyAlignment="1">
      <alignment horizontal="right"/>
    </xf>
    <xf numFmtId="174" fontId="7" fillId="32" borderId="80" xfId="0" applyNumberFormat="1" applyFont="1" applyFill="1" applyBorder="1" applyAlignment="1">
      <alignment horizontal="right"/>
    </xf>
    <xf numFmtId="49" fontId="14" fillId="32" borderId="79" xfId="0" applyNumberFormat="1" applyFont="1" applyFill="1" applyBorder="1" applyAlignment="1">
      <alignment horizontal="left" wrapText="1"/>
    </xf>
    <xf numFmtId="0" fontId="14" fillId="32" borderId="53" xfId="0" applyFont="1" applyFill="1" applyBorder="1" applyAlignment="1">
      <alignment wrapText="1"/>
    </xf>
    <xf numFmtId="49" fontId="10" fillId="32" borderId="40" xfId="0" applyNumberFormat="1" applyFont="1" applyFill="1" applyBorder="1" applyAlignment="1">
      <alignment horizontal="left" wrapText="1"/>
    </xf>
    <xf numFmtId="49" fontId="10" fillId="32" borderId="24" xfId="0" applyNumberFormat="1" applyFont="1" applyFill="1" applyBorder="1" applyAlignment="1">
      <alignment horizontal="center"/>
    </xf>
    <xf numFmtId="174" fontId="7" fillId="32" borderId="24" xfId="0" applyNumberFormat="1" applyFont="1" applyFill="1" applyBorder="1" applyAlignment="1">
      <alignment horizontal="right"/>
    </xf>
    <xf numFmtId="49" fontId="14" fillId="32" borderId="81" xfId="0" applyNumberFormat="1" applyFont="1" applyFill="1" applyBorder="1" applyAlignment="1">
      <alignment horizontal="left" wrapText="1"/>
    </xf>
    <xf numFmtId="174" fontId="7" fillId="32" borderId="32" xfId="0" applyNumberFormat="1" applyFont="1" applyFill="1" applyBorder="1" applyAlignment="1">
      <alignment horizontal="right"/>
    </xf>
    <xf numFmtId="49" fontId="14" fillId="32" borderId="65" xfId="0" applyNumberFormat="1" applyFont="1" applyFill="1" applyBorder="1" applyAlignment="1">
      <alignment horizontal="left" wrapText="1"/>
    </xf>
    <xf numFmtId="174" fontId="7" fillId="32" borderId="82" xfId="0" applyNumberFormat="1" applyFont="1" applyFill="1" applyBorder="1" applyAlignment="1">
      <alignment horizontal="right"/>
    </xf>
    <xf numFmtId="2" fontId="14" fillId="32" borderId="30" xfId="0" applyNumberFormat="1" applyFont="1" applyFill="1" applyBorder="1" applyAlignment="1">
      <alignment horizontal="left" wrapText="1"/>
    </xf>
    <xf numFmtId="49" fontId="14" fillId="32" borderId="46" xfId="0" applyNumberFormat="1" applyFont="1" applyFill="1" applyBorder="1" applyAlignment="1">
      <alignment horizontal="center"/>
    </xf>
    <xf numFmtId="174" fontId="7" fillId="32" borderId="0" xfId="0" applyNumberFormat="1" applyFont="1" applyFill="1" applyBorder="1" applyAlignment="1">
      <alignment horizontal="right"/>
    </xf>
    <xf numFmtId="49" fontId="15" fillId="32" borderId="41" xfId="0" applyNumberFormat="1" applyFont="1" applyFill="1" applyBorder="1" applyAlignment="1">
      <alignment horizontal="center"/>
    </xf>
    <xf numFmtId="49" fontId="14" fillId="32" borderId="33" xfId="0" applyNumberFormat="1" applyFont="1" applyFill="1" applyBorder="1" applyAlignment="1">
      <alignment horizontal="left" wrapText="1"/>
    </xf>
    <xf numFmtId="174" fontId="14" fillId="32" borderId="26" xfId="0" applyNumberFormat="1" applyFont="1" applyFill="1" applyBorder="1" applyAlignment="1">
      <alignment horizontal="right"/>
    </xf>
    <xf numFmtId="49" fontId="14" fillId="32" borderId="83" xfId="0" applyNumberFormat="1" applyFont="1" applyFill="1" applyBorder="1" applyAlignment="1">
      <alignment horizontal="left" wrapText="1"/>
    </xf>
    <xf numFmtId="49" fontId="7" fillId="32" borderId="36" xfId="0" applyNumberFormat="1" applyFont="1" applyFill="1" applyBorder="1" applyAlignment="1">
      <alignment horizontal="center"/>
    </xf>
    <xf numFmtId="174" fontId="7" fillId="32" borderId="34" xfId="0" applyNumberFormat="1" applyFont="1" applyFill="1" applyBorder="1" applyAlignment="1">
      <alignment horizontal="right"/>
    </xf>
    <xf numFmtId="174" fontId="7" fillId="32" borderId="84" xfId="0" applyNumberFormat="1" applyFont="1" applyFill="1" applyBorder="1" applyAlignment="1">
      <alignment horizontal="right"/>
    </xf>
    <xf numFmtId="49" fontId="10" fillId="32" borderId="37" xfId="0" applyNumberFormat="1" applyFont="1" applyFill="1" applyBorder="1" applyAlignment="1">
      <alignment horizontal="left" wrapText="1"/>
    </xf>
    <xf numFmtId="49" fontId="10" fillId="32" borderId="38" xfId="0" applyNumberFormat="1" applyFont="1" applyFill="1" applyBorder="1" applyAlignment="1">
      <alignment horizontal="center"/>
    </xf>
    <xf numFmtId="174" fontId="10" fillId="32" borderId="34" xfId="0" applyNumberFormat="1" applyFont="1" applyFill="1" applyBorder="1" applyAlignment="1">
      <alignment horizontal="right"/>
    </xf>
    <xf numFmtId="174" fontId="10" fillId="32" borderId="84" xfId="0" applyNumberFormat="1" applyFont="1" applyFill="1" applyBorder="1" applyAlignment="1">
      <alignment horizontal="right"/>
    </xf>
    <xf numFmtId="174" fontId="7" fillId="32" borderId="78" xfId="0" applyNumberFormat="1" applyFont="1" applyFill="1" applyBorder="1" applyAlignment="1">
      <alignment horizontal="right"/>
    </xf>
    <xf numFmtId="174" fontId="7" fillId="32" borderId="72" xfId="0" applyNumberFormat="1" applyFont="1" applyFill="1" applyBorder="1" applyAlignment="1">
      <alignment horizontal="right"/>
    </xf>
    <xf numFmtId="174" fontId="10" fillId="32" borderId="85" xfId="0" applyNumberFormat="1" applyFont="1" applyFill="1" applyBorder="1" applyAlignment="1">
      <alignment horizontal="right"/>
    </xf>
    <xf numFmtId="49" fontId="14" fillId="32" borderId="86" xfId="0" applyNumberFormat="1" applyFont="1" applyFill="1" applyBorder="1" applyAlignment="1">
      <alignment horizontal="left" wrapText="1"/>
    </xf>
    <xf numFmtId="49" fontId="7" fillId="32" borderId="87" xfId="0" applyNumberFormat="1" applyFont="1" applyFill="1" applyBorder="1" applyAlignment="1">
      <alignment horizontal="center"/>
    </xf>
    <xf numFmtId="49" fontId="7" fillId="32" borderId="64" xfId="0" applyNumberFormat="1" applyFont="1" applyFill="1" applyBorder="1" applyAlignment="1">
      <alignment horizontal="left" wrapText="1"/>
    </xf>
    <xf numFmtId="174" fontId="7" fillId="32" borderId="52" xfId="0" applyNumberFormat="1" applyFont="1" applyFill="1" applyBorder="1" applyAlignment="1">
      <alignment horizontal="right"/>
    </xf>
    <xf numFmtId="174" fontId="7" fillId="32" borderId="71" xfId="0" applyNumberFormat="1" applyFont="1" applyFill="1" applyBorder="1" applyAlignment="1">
      <alignment horizontal="right"/>
    </xf>
    <xf numFmtId="49" fontId="15" fillId="32" borderId="35" xfId="0" applyNumberFormat="1" applyFont="1" applyFill="1" applyBorder="1" applyAlignment="1">
      <alignment horizontal="center"/>
    </xf>
    <xf numFmtId="174" fontId="10" fillId="32" borderId="35" xfId="0" applyNumberFormat="1" applyFont="1" applyFill="1" applyBorder="1" applyAlignment="1">
      <alignment horizontal="right"/>
    </xf>
    <xf numFmtId="174" fontId="10" fillId="32" borderId="72" xfId="0" applyNumberFormat="1" applyFont="1" applyFill="1" applyBorder="1" applyAlignment="1">
      <alignment horizontal="right"/>
    </xf>
    <xf numFmtId="0" fontId="14" fillId="32" borderId="88" xfId="0" applyNumberFormat="1" applyFont="1" applyFill="1" applyBorder="1" applyAlignment="1">
      <alignment horizontal="left" wrapText="1"/>
    </xf>
    <xf numFmtId="49" fontId="7" fillId="32" borderId="34" xfId="0" applyNumberFormat="1" applyFont="1" applyFill="1" applyBorder="1" applyAlignment="1">
      <alignment horizontal="center"/>
    </xf>
    <xf numFmtId="49" fontId="7" fillId="32" borderId="76" xfId="0" applyNumberFormat="1" applyFont="1" applyFill="1" applyBorder="1" applyAlignment="1">
      <alignment horizontal="center"/>
    </xf>
    <xf numFmtId="174" fontId="7" fillId="32" borderId="89" xfId="0" applyNumberFormat="1" applyFont="1" applyFill="1" applyBorder="1" applyAlignment="1">
      <alignment horizontal="right"/>
    </xf>
    <xf numFmtId="49" fontId="7" fillId="32" borderId="36" xfId="0" applyNumberFormat="1" applyFont="1" applyFill="1" applyBorder="1" applyAlignment="1">
      <alignment horizontal="center"/>
    </xf>
    <xf numFmtId="174" fontId="7" fillId="32" borderId="54" xfId="0" applyNumberFormat="1" applyFont="1" applyFill="1" applyBorder="1" applyAlignment="1">
      <alignment horizontal="right"/>
    </xf>
    <xf numFmtId="174" fontId="7" fillId="32" borderId="29" xfId="0" applyNumberFormat="1" applyFont="1" applyFill="1" applyBorder="1" applyAlignment="1">
      <alignment horizontal="right"/>
    </xf>
    <xf numFmtId="49" fontId="14" fillId="32" borderId="65" xfId="0" applyNumberFormat="1" applyFont="1" applyFill="1" applyBorder="1" applyAlignment="1">
      <alignment horizontal="left" wrapText="1"/>
    </xf>
    <xf numFmtId="174" fontId="7" fillId="32" borderId="63" xfId="0" applyNumberFormat="1" applyFont="1" applyFill="1" applyBorder="1" applyAlignment="1">
      <alignment horizontal="right"/>
    </xf>
    <xf numFmtId="175" fontId="7" fillId="32" borderId="24" xfId="0" applyNumberFormat="1" applyFont="1" applyFill="1" applyBorder="1" applyAlignment="1">
      <alignment horizontal="right"/>
    </xf>
    <xf numFmtId="175" fontId="7" fillId="32" borderId="26" xfId="0" applyNumberFormat="1" applyFont="1" applyFill="1" applyBorder="1" applyAlignment="1">
      <alignment horizontal="right"/>
    </xf>
    <xf numFmtId="175" fontId="7" fillId="32" borderId="28" xfId="0" applyNumberFormat="1" applyFont="1" applyFill="1" applyBorder="1" applyAlignment="1">
      <alignment horizontal="right"/>
    </xf>
    <xf numFmtId="0" fontId="14" fillId="32" borderId="90" xfId="0" applyNumberFormat="1" applyFont="1" applyFill="1" applyBorder="1" applyAlignment="1">
      <alignment horizontal="left" wrapText="1"/>
    </xf>
    <xf numFmtId="49" fontId="14" fillId="32" borderId="91" xfId="0" applyNumberFormat="1" applyFont="1" applyFill="1" applyBorder="1" applyAlignment="1">
      <alignment horizontal="center"/>
    </xf>
    <xf numFmtId="49" fontId="14" fillId="32" borderId="92" xfId="0" applyNumberFormat="1" applyFont="1" applyFill="1" applyBorder="1" applyAlignment="1">
      <alignment horizontal="center"/>
    </xf>
    <xf numFmtId="175" fontId="7" fillId="32" borderId="46" xfId="0" applyNumberFormat="1" applyFont="1" applyFill="1" applyBorder="1" applyAlignment="1">
      <alignment horizontal="right"/>
    </xf>
    <xf numFmtId="175" fontId="7" fillId="32" borderId="48" xfId="0" applyNumberFormat="1" applyFont="1" applyFill="1" applyBorder="1" applyAlignment="1">
      <alignment horizontal="right"/>
    </xf>
    <xf numFmtId="49" fontId="10" fillId="32" borderId="93" xfId="0" applyNumberFormat="1" applyFont="1" applyFill="1" applyBorder="1" applyAlignment="1">
      <alignment horizontal="left" wrapText="1"/>
    </xf>
    <xf numFmtId="49" fontId="10" fillId="32" borderId="94" xfId="0" applyNumberFormat="1" applyFont="1" applyFill="1" applyBorder="1" applyAlignment="1">
      <alignment horizontal="center"/>
    </xf>
    <xf numFmtId="49" fontId="10" fillId="32" borderId="95" xfId="0" applyNumberFormat="1" applyFont="1" applyFill="1" applyBorder="1" applyAlignment="1">
      <alignment horizontal="center"/>
    </xf>
    <xf numFmtId="49" fontId="14" fillId="32" borderId="96" xfId="0" applyNumberFormat="1" applyFont="1" applyFill="1" applyBorder="1" applyAlignment="1">
      <alignment horizontal="left" wrapText="1"/>
    </xf>
    <xf numFmtId="49" fontId="14" fillId="32" borderId="97" xfId="0" applyNumberFormat="1" applyFont="1" applyFill="1" applyBorder="1" applyAlignment="1">
      <alignment horizontal="left" wrapText="1"/>
    </xf>
    <xf numFmtId="175" fontId="14" fillId="32" borderId="28" xfId="0" applyNumberFormat="1" applyFont="1" applyFill="1" applyBorder="1" applyAlignment="1">
      <alignment horizontal="right"/>
    </xf>
    <xf numFmtId="175" fontId="14" fillId="32" borderId="32" xfId="0" applyNumberFormat="1" applyFont="1" applyFill="1" applyBorder="1" applyAlignment="1">
      <alignment horizontal="right"/>
    </xf>
    <xf numFmtId="175" fontId="14" fillId="32" borderId="35" xfId="0" applyNumberFormat="1" applyFont="1" applyFill="1" applyBorder="1" applyAlignment="1">
      <alignment horizontal="right"/>
    </xf>
    <xf numFmtId="175" fontId="14" fillId="32" borderId="54" xfId="0" applyNumberFormat="1" applyFont="1" applyFill="1" applyBorder="1" applyAlignment="1">
      <alignment horizontal="right"/>
    </xf>
    <xf numFmtId="49" fontId="10" fillId="32" borderId="98" xfId="0" applyNumberFormat="1" applyFont="1" applyFill="1" applyBorder="1" applyAlignment="1">
      <alignment horizontal="left" wrapText="1"/>
    </xf>
    <xf numFmtId="0" fontId="10" fillId="32" borderId="16" xfId="0" applyNumberFormat="1" applyFont="1" applyFill="1" applyBorder="1" applyAlignment="1">
      <alignment horizontal="center"/>
    </xf>
    <xf numFmtId="175" fontId="10" fillId="32" borderId="39" xfId="0" applyNumberFormat="1" applyFont="1" applyFill="1" applyBorder="1" applyAlignment="1">
      <alignment horizontal="right"/>
    </xf>
    <xf numFmtId="174" fontId="7" fillId="32" borderId="65" xfId="0" applyNumberFormat="1" applyFont="1" applyFill="1" applyBorder="1" applyAlignment="1">
      <alignment horizontal="right"/>
    </xf>
    <xf numFmtId="49" fontId="10" fillId="32" borderId="99" xfId="0" applyNumberFormat="1" applyFont="1" applyFill="1" applyBorder="1" applyAlignment="1">
      <alignment horizontal="left" wrapText="1"/>
    </xf>
    <xf numFmtId="49" fontId="10" fillId="32" borderId="34" xfId="0" applyNumberFormat="1" applyFont="1" applyFill="1" applyBorder="1" applyAlignment="1">
      <alignment horizontal="center"/>
    </xf>
    <xf numFmtId="49" fontId="10" fillId="32" borderId="100" xfId="0" applyNumberFormat="1" applyFont="1" applyFill="1" applyBorder="1" applyAlignment="1">
      <alignment horizontal="center"/>
    </xf>
    <xf numFmtId="49" fontId="10" fillId="32" borderId="101" xfId="0" applyNumberFormat="1" applyFont="1" applyFill="1" applyBorder="1" applyAlignment="1">
      <alignment horizontal="center"/>
    </xf>
    <xf numFmtId="49" fontId="10" fillId="32" borderId="102" xfId="0" applyNumberFormat="1" applyFont="1" applyFill="1" applyBorder="1" applyAlignment="1">
      <alignment horizontal="center"/>
    </xf>
    <xf numFmtId="175" fontId="10" fillId="32" borderId="101" xfId="0" applyNumberFormat="1" applyFont="1" applyFill="1" applyBorder="1" applyAlignment="1">
      <alignment horizontal="right"/>
    </xf>
    <xf numFmtId="175" fontId="10" fillId="32" borderId="103" xfId="0" applyNumberFormat="1" applyFont="1" applyFill="1" applyBorder="1" applyAlignment="1">
      <alignment horizontal="right"/>
    </xf>
    <xf numFmtId="49" fontId="15" fillId="32" borderId="18" xfId="0" applyNumberFormat="1" applyFont="1" applyFill="1" applyBorder="1" applyAlignment="1">
      <alignment horizontal="center"/>
    </xf>
    <xf numFmtId="49" fontId="15" fillId="32" borderId="19" xfId="0" applyNumberFormat="1" applyFont="1" applyFill="1" applyBorder="1" applyAlignment="1">
      <alignment horizontal="center"/>
    </xf>
    <xf numFmtId="174" fontId="14" fillId="32" borderId="18" xfId="0" applyNumberFormat="1" applyFont="1" applyFill="1" applyBorder="1" applyAlignment="1">
      <alignment horizontal="right"/>
    </xf>
    <xf numFmtId="49" fontId="14" fillId="32" borderId="104" xfId="0" applyNumberFormat="1" applyFont="1" applyFill="1" applyBorder="1" applyAlignment="1">
      <alignment horizontal="center" wrapText="1"/>
    </xf>
    <xf numFmtId="49" fontId="7" fillId="32" borderId="35" xfId="0" applyNumberFormat="1" applyFont="1" applyFill="1" applyBorder="1" applyAlignment="1">
      <alignment horizontal="center" wrapText="1"/>
    </xf>
    <xf numFmtId="49" fontId="7" fillId="32" borderId="36" xfId="0" applyNumberFormat="1" applyFont="1" applyFill="1" applyBorder="1" applyAlignment="1">
      <alignment horizontal="center" wrapText="1"/>
    </xf>
    <xf numFmtId="49" fontId="14" fillId="32" borderId="28" xfId="0" applyNumberFormat="1" applyFont="1" applyFill="1" applyBorder="1" applyAlignment="1">
      <alignment horizontal="center" wrapText="1"/>
    </xf>
    <xf numFmtId="49" fontId="14" fillId="32" borderId="87" xfId="0" applyNumberFormat="1" applyFont="1" applyFill="1" applyBorder="1" applyAlignment="1">
      <alignment horizontal="center" wrapText="1"/>
    </xf>
    <xf numFmtId="49" fontId="7" fillId="32" borderId="31" xfId="0" applyNumberFormat="1" applyFont="1" applyFill="1" applyBorder="1" applyAlignment="1">
      <alignment horizontal="center" wrapText="1"/>
    </xf>
    <xf numFmtId="49" fontId="14" fillId="32" borderId="74" xfId="0" applyNumberFormat="1" applyFont="1" applyFill="1" applyBorder="1" applyAlignment="1">
      <alignment horizontal="left" wrapText="1"/>
    </xf>
    <xf numFmtId="49" fontId="14" fillId="32" borderId="35" xfId="0" applyNumberFormat="1" applyFont="1" applyFill="1" applyBorder="1" applyAlignment="1">
      <alignment horizontal="center" wrapText="1"/>
    </xf>
    <xf numFmtId="49" fontId="10" fillId="32" borderId="41" xfId="0" applyNumberFormat="1" applyFont="1" applyFill="1" applyBorder="1" applyAlignment="1">
      <alignment horizontal="center" wrapText="1"/>
    </xf>
    <xf numFmtId="49" fontId="10" fillId="32" borderId="105" xfId="0" applyNumberFormat="1" applyFont="1" applyFill="1" applyBorder="1" applyAlignment="1">
      <alignment horizontal="center" wrapText="1"/>
    </xf>
    <xf numFmtId="49" fontId="10" fillId="32" borderId="42" xfId="0" applyNumberFormat="1" applyFont="1" applyFill="1" applyBorder="1" applyAlignment="1">
      <alignment horizontal="center" wrapText="1"/>
    </xf>
    <xf numFmtId="49" fontId="14" fillId="32" borderId="106" xfId="0" applyNumberFormat="1" applyFont="1" applyFill="1" applyBorder="1" applyAlignment="1">
      <alignment horizontal="left" wrapText="1"/>
    </xf>
    <xf numFmtId="174" fontId="14" fillId="32" borderId="28" xfId="0" applyNumberFormat="1" applyFont="1" applyFill="1" applyBorder="1" applyAlignment="1">
      <alignment horizontal="right"/>
    </xf>
    <xf numFmtId="174" fontId="14" fillId="32" borderId="32" xfId="0" applyNumberFormat="1" applyFont="1" applyFill="1" applyBorder="1" applyAlignment="1">
      <alignment horizontal="right"/>
    </xf>
    <xf numFmtId="174" fontId="14" fillId="32" borderId="52" xfId="0" applyNumberFormat="1" applyFont="1" applyFill="1" applyBorder="1" applyAlignment="1">
      <alignment horizontal="right"/>
    </xf>
    <xf numFmtId="174" fontId="14" fillId="32" borderId="63" xfId="0" applyNumberFormat="1" applyFont="1" applyFill="1" applyBorder="1" applyAlignment="1">
      <alignment horizontal="right"/>
    </xf>
    <xf numFmtId="174" fontId="10" fillId="32" borderId="54" xfId="0" applyNumberFormat="1" applyFont="1" applyFill="1" applyBorder="1" applyAlignment="1">
      <alignment horizontal="right"/>
    </xf>
    <xf numFmtId="0" fontId="14" fillId="32" borderId="53" xfId="0" applyNumberFormat="1" applyFont="1" applyFill="1" applyBorder="1" applyAlignment="1">
      <alignment horizontal="left" wrapText="1"/>
    </xf>
    <xf numFmtId="49" fontId="10" fillId="32" borderId="27" xfId="0" applyNumberFormat="1" applyFont="1" applyFill="1" applyBorder="1" applyAlignment="1">
      <alignment horizontal="left" wrapText="1"/>
    </xf>
    <xf numFmtId="174" fontId="10" fillId="32" borderId="24" xfId="0" applyNumberFormat="1" applyFont="1" applyFill="1" applyBorder="1" applyAlignment="1">
      <alignment horizontal="right"/>
    </xf>
    <xf numFmtId="174" fontId="10" fillId="32" borderId="29" xfId="0" applyNumberFormat="1" applyFont="1" applyFill="1" applyBorder="1" applyAlignment="1">
      <alignment horizontal="right"/>
    </xf>
    <xf numFmtId="49" fontId="7" fillId="32" borderId="21" xfId="0" applyNumberFormat="1" applyFont="1" applyFill="1" applyBorder="1" applyAlignment="1">
      <alignment wrapText="1"/>
    </xf>
    <xf numFmtId="49" fontId="8" fillId="32" borderId="13" xfId="0" applyNumberFormat="1" applyFont="1" applyFill="1" applyBorder="1" applyAlignment="1">
      <alignment horizontal="center" wrapText="1"/>
    </xf>
    <xf numFmtId="49" fontId="10" fillId="32" borderId="13" xfId="0" applyNumberFormat="1" applyFont="1" applyFill="1" applyBorder="1" applyAlignment="1">
      <alignment horizontal="center"/>
    </xf>
    <xf numFmtId="49" fontId="8" fillId="32" borderId="107" xfId="0" applyNumberFormat="1" applyFont="1" applyFill="1" applyBorder="1" applyAlignment="1">
      <alignment wrapText="1"/>
    </xf>
    <xf numFmtId="174" fontId="16" fillId="32" borderId="18" xfId="0" applyNumberFormat="1" applyFont="1" applyFill="1" applyBorder="1" applyAlignment="1">
      <alignment horizontal="right"/>
    </xf>
    <xf numFmtId="174" fontId="16" fillId="32" borderId="21" xfId="0" applyNumberFormat="1" applyFont="1" applyFill="1" applyBorder="1" applyAlignment="1">
      <alignment horizontal="right"/>
    </xf>
    <xf numFmtId="49" fontId="7" fillId="32" borderId="0" xfId="0" applyNumberFormat="1" applyFont="1" applyFill="1" applyBorder="1" applyAlignment="1">
      <alignment wrapText="1"/>
    </xf>
    <xf numFmtId="49" fontId="8" fillId="32" borderId="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wrapText="1"/>
    </xf>
    <xf numFmtId="174" fontId="16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174" fontId="17" fillId="32" borderId="0" xfId="0" applyNumberFormat="1" applyFont="1" applyFill="1" applyAlignment="1">
      <alignment/>
    </xf>
    <xf numFmtId="174" fontId="0" fillId="32" borderId="0" xfId="0" applyNumberFormat="1" applyFont="1" applyFill="1" applyAlignment="1">
      <alignment/>
    </xf>
    <xf numFmtId="49" fontId="15" fillId="32" borderId="52" xfId="0" applyNumberFormat="1" applyFont="1" applyFill="1" applyBorder="1" applyAlignment="1">
      <alignment horizontal="center"/>
    </xf>
    <xf numFmtId="49" fontId="15" fillId="32" borderId="34" xfId="0" applyNumberFormat="1" applyFont="1" applyFill="1" applyBorder="1" applyAlignment="1">
      <alignment horizontal="center"/>
    </xf>
    <xf numFmtId="49" fontId="15" fillId="32" borderId="16" xfId="0" applyNumberFormat="1" applyFont="1" applyFill="1" applyBorder="1" applyAlignment="1">
      <alignment horizontal="center"/>
    </xf>
    <xf numFmtId="174" fontId="10" fillId="32" borderId="16" xfId="0" applyNumberFormat="1" applyFont="1" applyFill="1" applyBorder="1" applyAlignment="1">
      <alignment horizontal="right"/>
    </xf>
    <xf numFmtId="174" fontId="10" fillId="32" borderId="108" xfId="0" applyNumberFormat="1" applyFont="1" applyFill="1" applyBorder="1" applyAlignment="1">
      <alignment horizontal="right"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0" fontId="14" fillId="32" borderId="35" xfId="0" applyFont="1" applyFill="1" applyBorder="1" applyAlignment="1">
      <alignment horizontal="center"/>
    </xf>
    <xf numFmtId="174" fontId="7" fillId="32" borderId="109" xfId="0" applyNumberFormat="1" applyFont="1" applyFill="1" applyBorder="1" applyAlignment="1">
      <alignment horizontal="right"/>
    </xf>
    <xf numFmtId="188" fontId="14" fillId="32" borderId="74" xfId="0" applyNumberFormat="1" applyFont="1" applyFill="1" applyBorder="1" applyAlignment="1">
      <alignment horizontal="left" wrapText="1"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0" fontId="11" fillId="32" borderId="0" xfId="0" applyFont="1" applyFill="1" applyAlignment="1">
      <alignment horizontal="right"/>
    </xf>
    <xf numFmtId="0" fontId="4" fillId="32" borderId="0" xfId="0" applyFont="1" applyFill="1" applyAlignment="1">
      <alignment horizontal="center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263</xdr:row>
      <xdr:rowOff>0</xdr:rowOff>
    </xdr:from>
    <xdr:to>
      <xdr:col>11</xdr:col>
      <xdr:colOff>0</xdr:colOff>
      <xdr:row>263</xdr:row>
      <xdr:rowOff>0</xdr:rowOff>
    </xdr:to>
    <xdr:sp>
      <xdr:nvSpPr>
        <xdr:cNvPr id="1" name="2905"/>
        <xdr:cNvSpPr>
          <a:spLocks/>
        </xdr:cNvSpPr>
      </xdr:nvSpPr>
      <xdr:spPr>
        <a:xfrm>
          <a:off x="19488150" y="1136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8"/>
  <sheetViews>
    <sheetView showGridLines="0" tabSelected="1" view="pageBreakPreview" zoomScale="50" zoomScaleNormal="50" zoomScaleSheetLayoutView="50" zoomScalePageLayoutView="0" workbookViewId="0" topLeftCell="A94">
      <selection activeCell="C21" sqref="C21"/>
    </sheetView>
  </sheetViews>
  <sheetFormatPr defaultColWidth="8.875" defaultRowHeight="12.75"/>
  <cols>
    <col min="1" max="2" width="8.25390625" style="1" customWidth="1"/>
    <col min="3" max="3" width="110.125" style="1" customWidth="1"/>
    <col min="4" max="5" width="9.875" style="1" customWidth="1"/>
    <col min="6" max="6" width="10.75390625" style="1" customWidth="1"/>
    <col min="7" max="7" width="22.125" style="1" customWidth="1"/>
    <col min="8" max="8" width="13.25390625" style="1" customWidth="1"/>
    <col min="9" max="10" width="21.00390625" style="1" customWidth="1"/>
    <col min="11" max="11" width="21.25390625" style="1" customWidth="1"/>
    <col min="12" max="16384" width="8.875" style="1" customWidth="1"/>
  </cols>
  <sheetData>
    <row r="1" spans="8:11" ht="23.25" customHeight="1">
      <c r="H1" s="283" t="s">
        <v>36</v>
      </c>
      <c r="I1" s="283"/>
      <c r="J1" s="283"/>
      <c r="K1" s="283"/>
    </row>
    <row r="2" spans="3:11" ht="20.25">
      <c r="C2" s="282" t="s">
        <v>59</v>
      </c>
      <c r="D2" s="282"/>
      <c r="E2" s="282"/>
      <c r="F2" s="282"/>
      <c r="G2" s="282"/>
      <c r="H2" s="282"/>
      <c r="I2" s="282"/>
      <c r="J2" s="282"/>
      <c r="K2" s="282"/>
    </row>
    <row r="3" spans="3:11" ht="20.25">
      <c r="C3" s="282" t="s">
        <v>47</v>
      </c>
      <c r="D3" s="282"/>
      <c r="E3" s="282"/>
      <c r="F3" s="282"/>
      <c r="G3" s="282"/>
      <c r="H3" s="282"/>
      <c r="I3" s="282"/>
      <c r="J3" s="282"/>
      <c r="K3" s="282"/>
    </row>
    <row r="4" spans="3:11" ht="20.25">
      <c r="C4" s="282" t="s">
        <v>48</v>
      </c>
      <c r="D4" s="282"/>
      <c r="E4" s="282"/>
      <c r="F4" s="282"/>
      <c r="G4" s="282"/>
      <c r="H4" s="282"/>
      <c r="I4" s="282"/>
      <c r="J4" s="282"/>
      <c r="K4" s="282"/>
    </row>
    <row r="5" spans="3:11" ht="20.25">
      <c r="C5" s="282" t="s">
        <v>58</v>
      </c>
      <c r="D5" s="282"/>
      <c r="E5" s="282"/>
      <c r="F5" s="282"/>
      <c r="G5" s="282"/>
      <c r="H5" s="282"/>
      <c r="I5" s="282"/>
      <c r="J5" s="282"/>
      <c r="K5" s="282"/>
    </row>
    <row r="6" spans="3:11" ht="20.25">
      <c r="C6" s="278"/>
      <c r="D6" s="278"/>
      <c r="E6" s="278"/>
      <c r="F6" s="278"/>
      <c r="G6" s="278"/>
      <c r="H6" s="282" t="s">
        <v>49</v>
      </c>
      <c r="I6" s="282"/>
      <c r="J6" s="282"/>
      <c r="K6" s="282"/>
    </row>
    <row r="7" spans="3:11" ht="20.25">
      <c r="C7" s="282" t="s">
        <v>189</v>
      </c>
      <c r="D7" s="282"/>
      <c r="E7" s="282"/>
      <c r="F7" s="282"/>
      <c r="G7" s="282"/>
      <c r="H7" s="282"/>
      <c r="I7" s="282"/>
      <c r="J7" s="282"/>
      <c r="K7" s="282"/>
    </row>
    <row r="8" spans="3:11" ht="20.25" customHeight="1">
      <c r="C8" s="282" t="s">
        <v>187</v>
      </c>
      <c r="D8" s="282"/>
      <c r="E8" s="282"/>
      <c r="F8" s="282"/>
      <c r="G8" s="282"/>
      <c r="H8" s="282"/>
      <c r="I8" s="282"/>
      <c r="J8" s="282"/>
      <c r="K8" s="282"/>
    </row>
    <row r="9" spans="3:11" ht="20.25" customHeight="1">
      <c r="C9" s="282" t="s">
        <v>269</v>
      </c>
      <c r="D9" s="282"/>
      <c r="E9" s="282"/>
      <c r="F9" s="282"/>
      <c r="G9" s="282"/>
      <c r="H9" s="282"/>
      <c r="I9" s="282"/>
      <c r="J9" s="282"/>
      <c r="K9" s="282"/>
    </row>
    <row r="10" spans="3:11" ht="20.25" customHeight="1">
      <c r="C10" s="282" t="s">
        <v>305</v>
      </c>
      <c r="D10" s="282"/>
      <c r="E10" s="282"/>
      <c r="F10" s="282"/>
      <c r="G10" s="282"/>
      <c r="H10" s="282"/>
      <c r="I10" s="282"/>
      <c r="J10" s="282"/>
      <c r="K10" s="282"/>
    </row>
    <row r="11" spans="3:11" ht="20.25" customHeight="1">
      <c r="C11" s="282"/>
      <c r="D11" s="282"/>
      <c r="E11" s="282"/>
      <c r="F11" s="282"/>
      <c r="G11" s="282"/>
      <c r="H11" s="282"/>
      <c r="I11" s="282"/>
      <c r="J11" s="282"/>
      <c r="K11" s="282"/>
    </row>
    <row r="12" spans="3:11" ht="20.25" customHeight="1">
      <c r="C12" s="282"/>
      <c r="D12" s="282"/>
      <c r="E12" s="282"/>
      <c r="F12" s="282"/>
      <c r="G12" s="282"/>
      <c r="H12" s="282"/>
      <c r="I12" s="282"/>
      <c r="J12" s="282"/>
      <c r="K12" s="282"/>
    </row>
    <row r="13" spans="3:11" ht="15.75" customHeight="1">
      <c r="C13" s="282"/>
      <c r="D13" s="282"/>
      <c r="E13" s="282"/>
      <c r="F13" s="282"/>
      <c r="G13" s="282"/>
      <c r="H13" s="282"/>
      <c r="I13" s="282"/>
      <c r="J13" s="282"/>
      <c r="K13" s="282"/>
    </row>
    <row r="14" spans="1:11" ht="25.5" customHeight="1">
      <c r="A14" s="284" t="s">
        <v>2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</row>
    <row r="15" spans="1:11" ht="27.75" customHeight="1">
      <c r="A15" s="284" t="s">
        <v>161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</row>
    <row r="16" spans="1:11" ht="27.75" customHeight="1">
      <c r="A16" s="2"/>
      <c r="B16" s="284" t="s">
        <v>175</v>
      </c>
      <c r="C16" s="284"/>
      <c r="D16" s="284"/>
      <c r="E16" s="284"/>
      <c r="F16" s="284"/>
      <c r="G16" s="284"/>
      <c r="H16" s="284"/>
      <c r="I16" s="284"/>
      <c r="J16" s="284"/>
      <c r="K16" s="284"/>
    </row>
    <row r="17" ht="13.5" customHeight="1" thickBot="1"/>
    <row r="18" spans="1:11" ht="38.25" customHeight="1" thickTop="1">
      <c r="A18" s="3" t="s">
        <v>3</v>
      </c>
      <c r="B18" s="3"/>
      <c r="C18" s="3" t="s">
        <v>4</v>
      </c>
      <c r="D18" s="3" t="s">
        <v>5</v>
      </c>
      <c r="E18" s="3" t="s">
        <v>6</v>
      </c>
      <c r="F18" s="3" t="s">
        <v>7</v>
      </c>
      <c r="G18" s="3" t="s">
        <v>8</v>
      </c>
      <c r="H18" s="3" t="s">
        <v>9</v>
      </c>
      <c r="I18" s="14" t="s">
        <v>159</v>
      </c>
      <c r="J18" s="14" t="s">
        <v>176</v>
      </c>
      <c r="K18" s="14" t="s">
        <v>177</v>
      </c>
    </row>
    <row r="19" spans="1:11" ht="21" customHeight="1" thickBot="1">
      <c r="A19" s="4">
        <v>1</v>
      </c>
      <c r="B19" s="4"/>
      <c r="C19" s="4">
        <v>2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126</v>
      </c>
      <c r="J19" s="4" t="s">
        <v>160</v>
      </c>
      <c r="K19" s="4" t="s">
        <v>108</v>
      </c>
    </row>
    <row r="20" spans="1:11" ht="39" thickBot="1" thickTop="1">
      <c r="A20" s="5"/>
      <c r="B20" s="6" t="s">
        <v>15</v>
      </c>
      <c r="C20" s="15" t="s">
        <v>46</v>
      </c>
      <c r="D20" s="16" t="s">
        <v>38</v>
      </c>
      <c r="E20" s="16"/>
      <c r="F20" s="16" t="s">
        <v>16</v>
      </c>
      <c r="G20" s="16" t="s">
        <v>16</v>
      </c>
      <c r="H20" s="17" t="s">
        <v>16</v>
      </c>
      <c r="I20" s="18">
        <f>I21+I66+I73+I108+I134+I200+I212+I235+I241+I248</f>
        <v>26806.000000000004</v>
      </c>
      <c r="J20" s="18">
        <f>J21+J66+J73+J108+J134+J200+J212+J235+J241+J248</f>
        <v>12850.2</v>
      </c>
      <c r="K20" s="19">
        <f>K21+K66+K73+K108+K134+K200+K212+K235+K241+K248</f>
        <v>12955.199999999999</v>
      </c>
    </row>
    <row r="21" spans="1:11" ht="18.75">
      <c r="A21" s="285"/>
      <c r="B21" s="7"/>
      <c r="C21" s="20" t="s">
        <v>17</v>
      </c>
      <c r="D21" s="21" t="s">
        <v>38</v>
      </c>
      <c r="E21" s="22" t="s">
        <v>103</v>
      </c>
      <c r="F21" s="22"/>
      <c r="G21" s="22" t="s">
        <v>16</v>
      </c>
      <c r="H21" s="23" t="s">
        <v>16</v>
      </c>
      <c r="I21" s="24">
        <f>I22+I44+I49+I39</f>
        <v>6924.9000000000015</v>
      </c>
      <c r="J21" s="24">
        <f>J22+J44+J49+J39</f>
        <v>4167.8</v>
      </c>
      <c r="K21" s="25">
        <f>K22+K44+K49+K39</f>
        <v>4203.900000000001</v>
      </c>
    </row>
    <row r="22" spans="1:11" ht="56.25">
      <c r="A22" s="285"/>
      <c r="B22" s="7"/>
      <c r="C22" s="26" t="s">
        <v>18</v>
      </c>
      <c r="D22" s="27" t="s">
        <v>38</v>
      </c>
      <c r="E22" s="22" t="s">
        <v>103</v>
      </c>
      <c r="F22" s="22" t="s">
        <v>110</v>
      </c>
      <c r="G22" s="22"/>
      <c r="H22" s="23"/>
      <c r="I22" s="24">
        <f>I23+I35</f>
        <v>6496.100000000001</v>
      </c>
      <c r="J22" s="24">
        <f>J23+J35</f>
        <v>4037.5</v>
      </c>
      <c r="K22" s="28">
        <f>K23+K35</f>
        <v>4073.6000000000004</v>
      </c>
    </row>
    <row r="23" spans="1:11" ht="32.25" customHeight="1">
      <c r="A23" s="285"/>
      <c r="B23" s="7"/>
      <c r="C23" s="29" t="s">
        <v>50</v>
      </c>
      <c r="D23" s="27" t="s">
        <v>38</v>
      </c>
      <c r="E23" s="27" t="s">
        <v>103</v>
      </c>
      <c r="F23" s="27" t="s">
        <v>110</v>
      </c>
      <c r="G23" s="27" t="s">
        <v>60</v>
      </c>
      <c r="H23" s="30" t="s">
        <v>16</v>
      </c>
      <c r="I23" s="31">
        <f>I24+I28+I32</f>
        <v>6450.800000000001</v>
      </c>
      <c r="J23" s="31">
        <f>J24+J28+J32</f>
        <v>4037.5</v>
      </c>
      <c r="K23" s="32">
        <f>K24+K28+K32</f>
        <v>4073.6000000000004</v>
      </c>
    </row>
    <row r="24" spans="1:11" ht="37.5">
      <c r="A24" s="285"/>
      <c r="B24" s="7"/>
      <c r="C24" s="29" t="s">
        <v>51</v>
      </c>
      <c r="D24" s="27" t="s">
        <v>38</v>
      </c>
      <c r="E24" s="27" t="s">
        <v>103</v>
      </c>
      <c r="F24" s="27" t="s">
        <v>110</v>
      </c>
      <c r="G24" s="27" t="s">
        <v>61</v>
      </c>
      <c r="H24" s="30"/>
      <c r="I24" s="31">
        <f>I25</f>
        <v>6362.200000000001</v>
      </c>
      <c r="J24" s="31">
        <f>J25</f>
        <v>4034</v>
      </c>
      <c r="K24" s="31">
        <f>K25</f>
        <v>4070.1000000000004</v>
      </c>
    </row>
    <row r="25" spans="1:11" ht="18.75">
      <c r="A25" s="285"/>
      <c r="B25" s="7"/>
      <c r="C25" s="33" t="s">
        <v>180</v>
      </c>
      <c r="D25" s="34" t="s">
        <v>38</v>
      </c>
      <c r="E25" s="35" t="s">
        <v>103</v>
      </c>
      <c r="F25" s="35" t="s">
        <v>110</v>
      </c>
      <c r="G25" s="35" t="s">
        <v>179</v>
      </c>
      <c r="H25" s="36"/>
      <c r="I25" s="37">
        <f>I26+I27</f>
        <v>6362.200000000001</v>
      </c>
      <c r="J25" s="37">
        <f>J26+J27</f>
        <v>4034</v>
      </c>
      <c r="K25" s="37">
        <f>K26+K27</f>
        <v>4070.1000000000004</v>
      </c>
    </row>
    <row r="26" spans="1:11" ht="54">
      <c r="A26" s="285"/>
      <c r="B26" s="7"/>
      <c r="C26" s="38" t="s">
        <v>140</v>
      </c>
      <c r="D26" s="39" t="s">
        <v>38</v>
      </c>
      <c r="E26" s="39" t="s">
        <v>103</v>
      </c>
      <c r="F26" s="39" t="s">
        <v>110</v>
      </c>
      <c r="G26" s="39" t="s">
        <v>179</v>
      </c>
      <c r="H26" s="40" t="s">
        <v>139</v>
      </c>
      <c r="I26" s="41">
        <f>1103.8+3700.8</f>
        <v>4804.6</v>
      </c>
      <c r="J26" s="41">
        <v>2554</v>
      </c>
      <c r="K26" s="42">
        <v>2589.9</v>
      </c>
    </row>
    <row r="27" spans="1:11" ht="36">
      <c r="A27" s="285"/>
      <c r="B27" s="7"/>
      <c r="C27" s="43" t="s">
        <v>150</v>
      </c>
      <c r="D27" s="44" t="s">
        <v>38</v>
      </c>
      <c r="E27" s="44" t="s">
        <v>103</v>
      </c>
      <c r="F27" s="44" t="s">
        <v>110</v>
      </c>
      <c r="G27" s="44" t="s">
        <v>179</v>
      </c>
      <c r="H27" s="45" t="s">
        <v>149</v>
      </c>
      <c r="I27" s="46">
        <f>1475.1+75.2+7.3</f>
        <v>1557.6</v>
      </c>
      <c r="J27" s="46">
        <f>1479.9+0.1</f>
        <v>1480</v>
      </c>
      <c r="K27" s="47">
        <f>1480.2+0.1-0.1</f>
        <v>1480.2</v>
      </c>
    </row>
    <row r="28" spans="1:11" ht="35.25" customHeight="1">
      <c r="A28" s="285"/>
      <c r="B28" s="7"/>
      <c r="C28" s="48" t="s">
        <v>124</v>
      </c>
      <c r="D28" s="27" t="s">
        <v>38</v>
      </c>
      <c r="E28" s="27" t="s">
        <v>103</v>
      </c>
      <c r="F28" s="27" t="s">
        <v>110</v>
      </c>
      <c r="G28" s="27" t="s">
        <v>122</v>
      </c>
      <c r="H28" s="49"/>
      <c r="I28" s="50">
        <f>I29</f>
        <v>85.10000000000001</v>
      </c>
      <c r="J28" s="50">
        <f>J29</f>
        <v>0</v>
      </c>
      <c r="K28" s="51">
        <f>K29</f>
        <v>0</v>
      </c>
    </row>
    <row r="29" spans="1:11" ht="75">
      <c r="A29" s="285"/>
      <c r="B29" s="7"/>
      <c r="C29" s="52" t="s">
        <v>169</v>
      </c>
      <c r="D29" s="53" t="s">
        <v>38</v>
      </c>
      <c r="E29" s="54" t="s">
        <v>103</v>
      </c>
      <c r="F29" s="54" t="s">
        <v>110</v>
      </c>
      <c r="G29" s="54" t="s">
        <v>123</v>
      </c>
      <c r="H29" s="55"/>
      <c r="I29" s="56">
        <f>I30+I31</f>
        <v>85.10000000000001</v>
      </c>
      <c r="J29" s="56">
        <f>J30+J31</f>
        <v>0</v>
      </c>
      <c r="K29" s="57">
        <f>K30+K31</f>
        <v>0</v>
      </c>
    </row>
    <row r="30" spans="1:11" ht="54">
      <c r="A30" s="285"/>
      <c r="B30" s="7"/>
      <c r="C30" s="58" t="s">
        <v>140</v>
      </c>
      <c r="D30" s="59" t="s">
        <v>38</v>
      </c>
      <c r="E30" s="59" t="s">
        <v>103</v>
      </c>
      <c r="F30" s="59" t="s">
        <v>110</v>
      </c>
      <c r="G30" s="59" t="s">
        <v>123</v>
      </c>
      <c r="H30" s="60" t="s">
        <v>139</v>
      </c>
      <c r="I30" s="61">
        <v>77.4</v>
      </c>
      <c r="J30" s="61">
        <v>0</v>
      </c>
      <c r="K30" s="62">
        <v>0</v>
      </c>
    </row>
    <row r="31" spans="1:11" ht="36">
      <c r="A31" s="285"/>
      <c r="B31" s="7"/>
      <c r="C31" s="43" t="s">
        <v>150</v>
      </c>
      <c r="D31" s="44" t="s">
        <v>38</v>
      </c>
      <c r="E31" s="44" t="s">
        <v>103</v>
      </c>
      <c r="F31" s="44" t="s">
        <v>110</v>
      </c>
      <c r="G31" s="44" t="s">
        <v>123</v>
      </c>
      <c r="H31" s="45" t="s">
        <v>149</v>
      </c>
      <c r="I31" s="46">
        <v>7.7</v>
      </c>
      <c r="J31" s="46">
        <v>0</v>
      </c>
      <c r="K31" s="63">
        <v>0</v>
      </c>
    </row>
    <row r="32" spans="1:11" ht="37.5">
      <c r="A32" s="285"/>
      <c r="B32" s="7"/>
      <c r="C32" s="64" t="s">
        <v>183</v>
      </c>
      <c r="D32" s="65" t="s">
        <v>38</v>
      </c>
      <c r="E32" s="66" t="s">
        <v>103</v>
      </c>
      <c r="F32" s="67" t="s">
        <v>110</v>
      </c>
      <c r="G32" s="67" t="s">
        <v>62</v>
      </c>
      <c r="H32" s="68"/>
      <c r="I32" s="31">
        <f aca="true" t="shared" si="0" ref="I32:K33">I33</f>
        <v>3.5</v>
      </c>
      <c r="J32" s="31">
        <f t="shared" si="0"/>
        <v>3.5</v>
      </c>
      <c r="K32" s="32">
        <f t="shared" si="0"/>
        <v>3.5</v>
      </c>
    </row>
    <row r="33" spans="1:11" ht="24" customHeight="1">
      <c r="A33" s="285"/>
      <c r="B33" s="7"/>
      <c r="C33" s="69" t="s">
        <v>182</v>
      </c>
      <c r="D33" s="70" t="s">
        <v>38</v>
      </c>
      <c r="E33" s="71" t="s">
        <v>103</v>
      </c>
      <c r="F33" s="35" t="s">
        <v>110</v>
      </c>
      <c r="G33" s="35" t="s">
        <v>63</v>
      </c>
      <c r="H33" s="60"/>
      <c r="I33" s="37">
        <f t="shared" si="0"/>
        <v>3.5</v>
      </c>
      <c r="J33" s="37">
        <f t="shared" si="0"/>
        <v>3.5</v>
      </c>
      <c r="K33" s="72">
        <f t="shared" si="0"/>
        <v>3.5</v>
      </c>
    </row>
    <row r="34" spans="1:11" ht="36">
      <c r="A34" s="285"/>
      <c r="B34" s="7"/>
      <c r="C34" s="43" t="s">
        <v>150</v>
      </c>
      <c r="D34" s="73" t="s">
        <v>38</v>
      </c>
      <c r="E34" s="44" t="s">
        <v>103</v>
      </c>
      <c r="F34" s="44" t="s">
        <v>110</v>
      </c>
      <c r="G34" s="44" t="s">
        <v>63</v>
      </c>
      <c r="H34" s="45" t="s">
        <v>149</v>
      </c>
      <c r="I34" s="46">
        <v>3.5</v>
      </c>
      <c r="J34" s="46">
        <v>3.5</v>
      </c>
      <c r="K34" s="47">
        <v>3.5</v>
      </c>
    </row>
    <row r="35" spans="1:11" ht="18.75">
      <c r="A35" s="285"/>
      <c r="B35" s="7"/>
      <c r="C35" s="29" t="s">
        <v>52</v>
      </c>
      <c r="D35" s="27" t="s">
        <v>38</v>
      </c>
      <c r="E35" s="74" t="s">
        <v>103</v>
      </c>
      <c r="F35" s="27" t="s">
        <v>110</v>
      </c>
      <c r="G35" s="27" t="s">
        <v>64</v>
      </c>
      <c r="H35" s="49"/>
      <c r="I35" s="31">
        <f aca="true" t="shared" si="1" ref="I35:J37">I36</f>
        <v>45.3</v>
      </c>
      <c r="J35" s="31">
        <f t="shared" si="1"/>
        <v>0</v>
      </c>
      <c r="K35" s="32">
        <f>K36</f>
        <v>0</v>
      </c>
    </row>
    <row r="36" spans="1:11" ht="18.75">
      <c r="A36" s="285"/>
      <c r="B36" s="7"/>
      <c r="C36" s="29" t="s">
        <v>53</v>
      </c>
      <c r="D36" s="75" t="s">
        <v>38</v>
      </c>
      <c r="E36" s="74" t="s">
        <v>103</v>
      </c>
      <c r="F36" s="27" t="s">
        <v>110</v>
      </c>
      <c r="G36" s="27" t="s">
        <v>65</v>
      </c>
      <c r="H36" s="49"/>
      <c r="I36" s="31">
        <f t="shared" si="1"/>
        <v>45.3</v>
      </c>
      <c r="J36" s="31">
        <f t="shared" si="1"/>
        <v>0</v>
      </c>
      <c r="K36" s="32">
        <f>K37</f>
        <v>0</v>
      </c>
    </row>
    <row r="37" spans="1:11" ht="37.5">
      <c r="A37" s="285"/>
      <c r="B37" s="7"/>
      <c r="C37" s="76" t="s">
        <v>88</v>
      </c>
      <c r="D37" s="70" t="s">
        <v>38</v>
      </c>
      <c r="E37" s="71" t="s">
        <v>103</v>
      </c>
      <c r="F37" s="35" t="s">
        <v>110</v>
      </c>
      <c r="G37" s="35" t="s">
        <v>66</v>
      </c>
      <c r="H37" s="60"/>
      <c r="I37" s="77">
        <f t="shared" si="1"/>
        <v>45.3</v>
      </c>
      <c r="J37" s="77">
        <f t="shared" si="1"/>
        <v>0</v>
      </c>
      <c r="K37" s="78">
        <f>K38</f>
        <v>0</v>
      </c>
    </row>
    <row r="38" spans="1:11" ht="18.75">
      <c r="A38" s="285"/>
      <c r="B38" s="7"/>
      <c r="C38" s="43" t="s">
        <v>146</v>
      </c>
      <c r="D38" s="73" t="s">
        <v>38</v>
      </c>
      <c r="E38" s="44" t="s">
        <v>103</v>
      </c>
      <c r="F38" s="44" t="s">
        <v>110</v>
      </c>
      <c r="G38" s="44" t="s">
        <v>66</v>
      </c>
      <c r="H38" s="45" t="s">
        <v>145</v>
      </c>
      <c r="I38" s="46">
        <v>45.3</v>
      </c>
      <c r="J38" s="46">
        <v>0</v>
      </c>
      <c r="K38" s="47">
        <v>0</v>
      </c>
    </row>
    <row r="39" spans="1:11" ht="37.5">
      <c r="A39" s="285"/>
      <c r="B39" s="7"/>
      <c r="C39" s="79" t="s">
        <v>118</v>
      </c>
      <c r="D39" s="65" t="s">
        <v>38</v>
      </c>
      <c r="E39" s="27" t="s">
        <v>103</v>
      </c>
      <c r="F39" s="27" t="s">
        <v>116</v>
      </c>
      <c r="G39" s="27"/>
      <c r="H39" s="30"/>
      <c r="I39" s="50">
        <f aca="true" t="shared" si="2" ref="I39:J42">I40</f>
        <v>143.6</v>
      </c>
      <c r="J39" s="50">
        <f t="shared" si="2"/>
        <v>0</v>
      </c>
      <c r="K39" s="80">
        <f>K40</f>
        <v>0</v>
      </c>
    </row>
    <row r="40" spans="1:11" ht="18.75">
      <c r="A40" s="285"/>
      <c r="B40" s="7"/>
      <c r="C40" s="81" t="s">
        <v>52</v>
      </c>
      <c r="D40" s="65" t="s">
        <v>38</v>
      </c>
      <c r="E40" s="71" t="s">
        <v>103</v>
      </c>
      <c r="F40" s="35" t="s">
        <v>116</v>
      </c>
      <c r="G40" s="35" t="s">
        <v>64</v>
      </c>
      <c r="H40" s="82"/>
      <c r="I40" s="50">
        <f t="shared" si="2"/>
        <v>143.6</v>
      </c>
      <c r="J40" s="50">
        <f t="shared" si="2"/>
        <v>0</v>
      </c>
      <c r="K40" s="80">
        <f>K41</f>
        <v>0</v>
      </c>
    </row>
    <row r="41" spans="1:11" ht="18.75">
      <c r="A41" s="285"/>
      <c r="B41" s="7"/>
      <c r="C41" s="29" t="s">
        <v>53</v>
      </c>
      <c r="D41" s="65" t="s">
        <v>38</v>
      </c>
      <c r="E41" s="74" t="s">
        <v>103</v>
      </c>
      <c r="F41" s="27" t="s">
        <v>116</v>
      </c>
      <c r="G41" s="27" t="s">
        <v>65</v>
      </c>
      <c r="H41" s="49"/>
      <c r="I41" s="50">
        <f t="shared" si="2"/>
        <v>143.6</v>
      </c>
      <c r="J41" s="50">
        <f t="shared" si="2"/>
        <v>0</v>
      </c>
      <c r="K41" s="80">
        <f>K42</f>
        <v>0</v>
      </c>
    </row>
    <row r="42" spans="1:11" ht="36.75" customHeight="1">
      <c r="A42" s="285"/>
      <c r="B42" s="7"/>
      <c r="C42" s="33" t="s">
        <v>125</v>
      </c>
      <c r="D42" s="70" t="s">
        <v>38</v>
      </c>
      <c r="E42" s="35" t="s">
        <v>103</v>
      </c>
      <c r="F42" s="35" t="s">
        <v>116</v>
      </c>
      <c r="G42" s="35" t="s">
        <v>67</v>
      </c>
      <c r="H42" s="36"/>
      <c r="I42" s="83">
        <f t="shared" si="2"/>
        <v>143.6</v>
      </c>
      <c r="J42" s="83">
        <f t="shared" si="2"/>
        <v>0</v>
      </c>
      <c r="K42" s="84">
        <f>K43</f>
        <v>0</v>
      </c>
    </row>
    <row r="43" spans="1:11" ht="18.75">
      <c r="A43" s="285"/>
      <c r="B43" s="7"/>
      <c r="C43" s="85" t="s">
        <v>146</v>
      </c>
      <c r="D43" s="44" t="s">
        <v>38</v>
      </c>
      <c r="E43" s="44" t="s">
        <v>103</v>
      </c>
      <c r="F43" s="44" t="s">
        <v>116</v>
      </c>
      <c r="G43" s="44" t="s">
        <v>67</v>
      </c>
      <c r="H43" s="45" t="s">
        <v>145</v>
      </c>
      <c r="I43" s="46">
        <v>143.6</v>
      </c>
      <c r="J43" s="46">
        <v>0</v>
      </c>
      <c r="K43" s="63">
        <v>0</v>
      </c>
    </row>
    <row r="44" spans="1:11" ht="18.75">
      <c r="A44" s="285"/>
      <c r="B44" s="7"/>
      <c r="C44" s="29" t="s">
        <v>19</v>
      </c>
      <c r="D44" s="27" t="s">
        <v>38</v>
      </c>
      <c r="E44" s="27" t="s">
        <v>103</v>
      </c>
      <c r="F44" s="27" t="s">
        <v>107</v>
      </c>
      <c r="G44" s="27"/>
      <c r="H44" s="30"/>
      <c r="I44" s="31">
        <f aca="true" t="shared" si="3" ref="I44:J47">I45</f>
        <v>30</v>
      </c>
      <c r="J44" s="31">
        <f t="shared" si="3"/>
        <v>0</v>
      </c>
      <c r="K44" s="86">
        <f>K45</f>
        <v>0</v>
      </c>
    </row>
    <row r="45" spans="1:11" ht="18.75">
      <c r="A45" s="285"/>
      <c r="B45" s="7"/>
      <c r="C45" s="81" t="s">
        <v>52</v>
      </c>
      <c r="D45" s="27" t="s">
        <v>38</v>
      </c>
      <c r="E45" s="27" t="s">
        <v>103</v>
      </c>
      <c r="F45" s="27" t="s">
        <v>107</v>
      </c>
      <c r="G45" s="27" t="s">
        <v>64</v>
      </c>
      <c r="H45" s="30"/>
      <c r="I45" s="31">
        <f t="shared" si="3"/>
        <v>30</v>
      </c>
      <c r="J45" s="31">
        <f t="shared" si="3"/>
        <v>0</v>
      </c>
      <c r="K45" s="86">
        <f>K46</f>
        <v>0</v>
      </c>
    </row>
    <row r="46" spans="1:11" ht="18.75">
      <c r="A46" s="285"/>
      <c r="B46" s="7"/>
      <c r="C46" s="87" t="s">
        <v>53</v>
      </c>
      <c r="D46" s="27" t="s">
        <v>38</v>
      </c>
      <c r="E46" s="27" t="s">
        <v>103</v>
      </c>
      <c r="F46" s="27" t="s">
        <v>107</v>
      </c>
      <c r="G46" s="27" t="s">
        <v>65</v>
      </c>
      <c r="H46" s="30" t="s">
        <v>16</v>
      </c>
      <c r="I46" s="31">
        <f t="shared" si="3"/>
        <v>30</v>
      </c>
      <c r="J46" s="31">
        <f t="shared" si="3"/>
        <v>0</v>
      </c>
      <c r="K46" s="86">
        <f>K47</f>
        <v>0</v>
      </c>
    </row>
    <row r="47" spans="1:11" ht="18.75">
      <c r="A47" s="285"/>
      <c r="B47" s="7"/>
      <c r="C47" s="88" t="s">
        <v>89</v>
      </c>
      <c r="D47" s="35" t="s">
        <v>38</v>
      </c>
      <c r="E47" s="35" t="s">
        <v>103</v>
      </c>
      <c r="F47" s="35" t="s">
        <v>107</v>
      </c>
      <c r="G47" s="35" t="s">
        <v>68</v>
      </c>
      <c r="H47" s="36"/>
      <c r="I47" s="89">
        <f t="shared" si="3"/>
        <v>30</v>
      </c>
      <c r="J47" s="89">
        <f t="shared" si="3"/>
        <v>0</v>
      </c>
      <c r="K47" s="90">
        <f>K48</f>
        <v>0</v>
      </c>
    </row>
    <row r="48" spans="1:11" ht="18.75">
      <c r="A48" s="285"/>
      <c r="B48" s="7"/>
      <c r="C48" s="91" t="s">
        <v>141</v>
      </c>
      <c r="D48" s="44" t="s">
        <v>38</v>
      </c>
      <c r="E48" s="44" t="s">
        <v>103</v>
      </c>
      <c r="F48" s="44" t="s">
        <v>107</v>
      </c>
      <c r="G48" s="44" t="s">
        <v>68</v>
      </c>
      <c r="H48" s="45" t="s">
        <v>142</v>
      </c>
      <c r="I48" s="46">
        <v>30</v>
      </c>
      <c r="J48" s="46">
        <v>0</v>
      </c>
      <c r="K48" s="63">
        <v>0</v>
      </c>
    </row>
    <row r="49" spans="1:11" ht="18.75">
      <c r="A49" s="285"/>
      <c r="B49" s="7"/>
      <c r="C49" s="29" t="s">
        <v>20</v>
      </c>
      <c r="D49" s="27" t="s">
        <v>38</v>
      </c>
      <c r="E49" s="27" t="s">
        <v>103</v>
      </c>
      <c r="F49" s="27" t="s">
        <v>106</v>
      </c>
      <c r="G49" s="27"/>
      <c r="H49" s="30"/>
      <c r="I49" s="31">
        <f aca="true" t="shared" si="4" ref="I49:K50">I50</f>
        <v>255.20000000000002</v>
      </c>
      <c r="J49" s="31">
        <f t="shared" si="4"/>
        <v>130.3</v>
      </c>
      <c r="K49" s="31">
        <f t="shared" si="4"/>
        <v>130.3</v>
      </c>
    </row>
    <row r="50" spans="1:11" ht="18.75">
      <c r="A50" s="285"/>
      <c r="B50" s="7"/>
      <c r="C50" s="81" t="s">
        <v>52</v>
      </c>
      <c r="D50" s="27" t="s">
        <v>38</v>
      </c>
      <c r="E50" s="27" t="s">
        <v>103</v>
      </c>
      <c r="F50" s="27" t="s">
        <v>106</v>
      </c>
      <c r="G50" s="27" t="s">
        <v>64</v>
      </c>
      <c r="H50" s="30"/>
      <c r="I50" s="92">
        <f t="shared" si="4"/>
        <v>255.20000000000002</v>
      </c>
      <c r="J50" s="92">
        <f t="shared" si="4"/>
        <v>130.3</v>
      </c>
      <c r="K50" s="93">
        <f t="shared" si="4"/>
        <v>130.3</v>
      </c>
    </row>
    <row r="51" spans="1:11" ht="18.75">
      <c r="A51" s="285"/>
      <c r="B51" s="7"/>
      <c r="C51" s="29" t="s">
        <v>53</v>
      </c>
      <c r="D51" s="67" t="s">
        <v>38</v>
      </c>
      <c r="E51" s="27" t="s">
        <v>103</v>
      </c>
      <c r="F51" s="27" t="s">
        <v>106</v>
      </c>
      <c r="G51" s="27" t="s">
        <v>65</v>
      </c>
      <c r="H51" s="30"/>
      <c r="I51" s="92">
        <f>I52+I54+I62+I64+I56+I60+I58</f>
        <v>255.20000000000002</v>
      </c>
      <c r="J51" s="92">
        <f>J52+J54+J62+J64+J56+J60</f>
        <v>130.3</v>
      </c>
      <c r="K51" s="92">
        <f>K52+K54+K62+K64+K56+K60</f>
        <v>130.3</v>
      </c>
    </row>
    <row r="52" spans="1:11" ht="18.75">
      <c r="A52" s="285"/>
      <c r="B52" s="7"/>
      <c r="C52" s="33" t="s">
        <v>90</v>
      </c>
      <c r="D52" s="35" t="s">
        <v>38</v>
      </c>
      <c r="E52" s="71" t="s">
        <v>103</v>
      </c>
      <c r="F52" s="71" t="s">
        <v>106</v>
      </c>
      <c r="G52" s="71" t="s">
        <v>69</v>
      </c>
      <c r="H52" s="36"/>
      <c r="I52" s="37">
        <f>I53</f>
        <v>13</v>
      </c>
      <c r="J52" s="37">
        <f>J53</f>
        <v>6</v>
      </c>
      <c r="K52" s="72">
        <f>K53</f>
        <v>6</v>
      </c>
    </row>
    <row r="53" spans="1:11" ht="18.75">
      <c r="A53" s="285"/>
      <c r="B53" s="7"/>
      <c r="C53" s="94" t="s">
        <v>141</v>
      </c>
      <c r="D53" s="95" t="s">
        <v>38</v>
      </c>
      <c r="E53" s="44" t="s">
        <v>103</v>
      </c>
      <c r="F53" s="44" t="s">
        <v>106</v>
      </c>
      <c r="G53" s="44" t="s">
        <v>69</v>
      </c>
      <c r="H53" s="45" t="s">
        <v>142</v>
      </c>
      <c r="I53" s="96">
        <v>13</v>
      </c>
      <c r="J53" s="96">
        <v>6</v>
      </c>
      <c r="K53" s="97">
        <v>6</v>
      </c>
    </row>
    <row r="54" spans="1:11" ht="18.75">
      <c r="A54" s="285"/>
      <c r="B54" s="7"/>
      <c r="C54" s="98" t="s">
        <v>91</v>
      </c>
      <c r="D54" s="35" t="s">
        <v>38</v>
      </c>
      <c r="E54" s="35" t="s">
        <v>103</v>
      </c>
      <c r="F54" s="35" t="s">
        <v>106</v>
      </c>
      <c r="G54" s="35" t="s">
        <v>70</v>
      </c>
      <c r="H54" s="36"/>
      <c r="I54" s="37">
        <f>I55</f>
        <v>6.2</v>
      </c>
      <c r="J54" s="37">
        <f>J55</f>
        <v>6.2</v>
      </c>
      <c r="K54" s="72">
        <f>K55</f>
        <v>6.2</v>
      </c>
    </row>
    <row r="55" spans="1:11" ht="36">
      <c r="A55" s="285"/>
      <c r="B55" s="7"/>
      <c r="C55" s="43" t="s">
        <v>150</v>
      </c>
      <c r="D55" s="95" t="s">
        <v>38</v>
      </c>
      <c r="E55" s="39" t="s">
        <v>103</v>
      </c>
      <c r="F55" s="39" t="s">
        <v>106</v>
      </c>
      <c r="G55" s="39" t="s">
        <v>70</v>
      </c>
      <c r="H55" s="40" t="s">
        <v>149</v>
      </c>
      <c r="I55" s="41">
        <v>6.2</v>
      </c>
      <c r="J55" s="41">
        <v>6.2</v>
      </c>
      <c r="K55" s="42">
        <v>6.2</v>
      </c>
    </row>
    <row r="56" spans="1:11" ht="49.5" customHeight="1">
      <c r="A56" s="285"/>
      <c r="B56" s="7"/>
      <c r="C56" s="99" t="s">
        <v>92</v>
      </c>
      <c r="D56" s="70" t="s">
        <v>38</v>
      </c>
      <c r="E56" s="35" t="s">
        <v>103</v>
      </c>
      <c r="F56" s="35" t="s">
        <v>106</v>
      </c>
      <c r="G56" s="35" t="s">
        <v>71</v>
      </c>
      <c r="H56" s="36"/>
      <c r="I56" s="77">
        <f>I57</f>
        <v>43.5</v>
      </c>
      <c r="J56" s="77">
        <f>J57</f>
        <v>13.5</v>
      </c>
      <c r="K56" s="78">
        <f>K57</f>
        <v>13.5</v>
      </c>
    </row>
    <row r="57" spans="1:11" ht="36">
      <c r="A57" s="285"/>
      <c r="B57" s="7"/>
      <c r="C57" s="43" t="s">
        <v>150</v>
      </c>
      <c r="D57" s="73" t="s">
        <v>38</v>
      </c>
      <c r="E57" s="44" t="s">
        <v>103</v>
      </c>
      <c r="F57" s="44" t="s">
        <v>106</v>
      </c>
      <c r="G57" s="44" t="s">
        <v>71</v>
      </c>
      <c r="H57" s="45" t="s">
        <v>149</v>
      </c>
      <c r="I57" s="46">
        <v>43.5</v>
      </c>
      <c r="J57" s="46">
        <f>43.5-30</f>
        <v>13.5</v>
      </c>
      <c r="K57" s="47">
        <f>43.5-30</f>
        <v>13.5</v>
      </c>
    </row>
    <row r="58" spans="1:11" ht="37.5">
      <c r="A58" s="285"/>
      <c r="B58" s="7"/>
      <c r="C58" s="100" t="s">
        <v>277</v>
      </c>
      <c r="D58" s="101" t="s">
        <v>38</v>
      </c>
      <c r="E58" s="71" t="s">
        <v>103</v>
      </c>
      <c r="F58" s="35" t="s">
        <v>106</v>
      </c>
      <c r="G58" s="35" t="s">
        <v>276</v>
      </c>
      <c r="H58" s="60"/>
      <c r="I58" s="102">
        <f>I59</f>
        <v>4.5</v>
      </c>
      <c r="J58" s="102">
        <f>J59</f>
        <v>0</v>
      </c>
      <c r="K58" s="103">
        <f>K59</f>
        <v>0</v>
      </c>
    </row>
    <row r="59" spans="1:11" ht="36">
      <c r="A59" s="285"/>
      <c r="B59" s="7"/>
      <c r="C59" s="43" t="s">
        <v>150</v>
      </c>
      <c r="D59" s="73" t="s">
        <v>38</v>
      </c>
      <c r="E59" s="44" t="s">
        <v>103</v>
      </c>
      <c r="F59" s="44" t="s">
        <v>106</v>
      </c>
      <c r="G59" s="44" t="s">
        <v>276</v>
      </c>
      <c r="H59" s="45" t="s">
        <v>149</v>
      </c>
      <c r="I59" s="46">
        <v>4.5</v>
      </c>
      <c r="J59" s="46">
        <v>0</v>
      </c>
      <c r="K59" s="47">
        <v>0</v>
      </c>
    </row>
    <row r="60" spans="1:11" ht="56.25">
      <c r="A60" s="285"/>
      <c r="B60" s="7"/>
      <c r="C60" s="100" t="s">
        <v>163</v>
      </c>
      <c r="D60" s="101" t="s">
        <v>38</v>
      </c>
      <c r="E60" s="71" t="s">
        <v>103</v>
      </c>
      <c r="F60" s="35" t="s">
        <v>106</v>
      </c>
      <c r="G60" s="35" t="s">
        <v>162</v>
      </c>
      <c r="H60" s="60"/>
      <c r="I60" s="102">
        <f>I61</f>
        <v>44.1</v>
      </c>
      <c r="J60" s="102">
        <f>J61</f>
        <v>31</v>
      </c>
      <c r="K60" s="103">
        <f>K61</f>
        <v>31</v>
      </c>
    </row>
    <row r="61" spans="1:11" ht="36">
      <c r="A61" s="285"/>
      <c r="B61" s="7"/>
      <c r="C61" s="43" t="s">
        <v>150</v>
      </c>
      <c r="D61" s="73" t="s">
        <v>38</v>
      </c>
      <c r="E61" s="44" t="s">
        <v>103</v>
      </c>
      <c r="F61" s="44" t="s">
        <v>106</v>
      </c>
      <c r="G61" s="44" t="s">
        <v>162</v>
      </c>
      <c r="H61" s="45" t="s">
        <v>149</v>
      </c>
      <c r="I61" s="46">
        <v>44.1</v>
      </c>
      <c r="J61" s="46">
        <v>31</v>
      </c>
      <c r="K61" s="47">
        <v>31</v>
      </c>
    </row>
    <row r="62" spans="1:11" ht="53.25" customHeight="1">
      <c r="A62" s="285"/>
      <c r="B62" s="7"/>
      <c r="C62" s="33" t="s">
        <v>128</v>
      </c>
      <c r="D62" s="101" t="s">
        <v>38</v>
      </c>
      <c r="E62" s="71" t="s">
        <v>103</v>
      </c>
      <c r="F62" s="35" t="s">
        <v>106</v>
      </c>
      <c r="G62" s="35" t="s">
        <v>72</v>
      </c>
      <c r="H62" s="60"/>
      <c r="I62" s="102">
        <f>I63</f>
        <v>104.9</v>
      </c>
      <c r="J62" s="102">
        <f>J63</f>
        <v>73.60000000000001</v>
      </c>
      <c r="K62" s="103">
        <f>K63</f>
        <v>73.60000000000001</v>
      </c>
    </row>
    <row r="63" spans="1:11" ht="36">
      <c r="A63" s="285"/>
      <c r="B63" s="7"/>
      <c r="C63" s="43" t="s">
        <v>150</v>
      </c>
      <c r="D63" s="73" t="s">
        <v>38</v>
      </c>
      <c r="E63" s="44" t="s">
        <v>103</v>
      </c>
      <c r="F63" s="44" t="s">
        <v>106</v>
      </c>
      <c r="G63" s="44" t="s">
        <v>72</v>
      </c>
      <c r="H63" s="45" t="s">
        <v>149</v>
      </c>
      <c r="I63" s="46">
        <f>73.4+31.5</f>
        <v>104.9</v>
      </c>
      <c r="J63" s="46">
        <f>73.4+0.2</f>
        <v>73.60000000000001</v>
      </c>
      <c r="K63" s="47">
        <f>73.4+0.2</f>
        <v>73.60000000000001</v>
      </c>
    </row>
    <row r="64" spans="1:11" ht="37.5">
      <c r="A64" s="285"/>
      <c r="B64" s="7"/>
      <c r="C64" s="88" t="s">
        <v>93</v>
      </c>
      <c r="D64" s="101" t="s">
        <v>38</v>
      </c>
      <c r="E64" s="35" t="s">
        <v>103</v>
      </c>
      <c r="F64" s="35" t="s">
        <v>106</v>
      </c>
      <c r="G64" s="35" t="s">
        <v>73</v>
      </c>
      <c r="H64" s="36"/>
      <c r="I64" s="37">
        <f>I65</f>
        <v>39</v>
      </c>
      <c r="J64" s="37">
        <f>J65</f>
        <v>0</v>
      </c>
      <c r="K64" s="72">
        <f>K65</f>
        <v>0</v>
      </c>
    </row>
    <row r="65" spans="1:11" ht="18.75">
      <c r="A65" s="285"/>
      <c r="B65" s="7"/>
      <c r="C65" s="91" t="s">
        <v>146</v>
      </c>
      <c r="D65" s="73" t="s">
        <v>38</v>
      </c>
      <c r="E65" s="44" t="s">
        <v>103</v>
      </c>
      <c r="F65" s="44" t="s">
        <v>106</v>
      </c>
      <c r="G65" s="44" t="s">
        <v>73</v>
      </c>
      <c r="H65" s="45" t="s">
        <v>145</v>
      </c>
      <c r="I65" s="46">
        <v>39</v>
      </c>
      <c r="J65" s="46">
        <v>0</v>
      </c>
      <c r="K65" s="47">
        <v>0</v>
      </c>
    </row>
    <row r="66" spans="1:11" ht="18.75">
      <c r="A66" s="285"/>
      <c r="B66" s="7"/>
      <c r="C66" s="104" t="s">
        <v>21</v>
      </c>
      <c r="D66" s="27" t="s">
        <v>38</v>
      </c>
      <c r="E66" s="105" t="s">
        <v>104</v>
      </c>
      <c r="F66" s="105"/>
      <c r="G66" s="105"/>
      <c r="H66" s="106"/>
      <c r="I66" s="31">
        <f aca="true" t="shared" si="5" ref="I66:J69">I67</f>
        <v>149.10000000000002</v>
      </c>
      <c r="J66" s="31">
        <f t="shared" si="5"/>
        <v>154.10000000000002</v>
      </c>
      <c r="K66" s="32">
        <f>K67</f>
        <v>159.29999999999998</v>
      </c>
    </row>
    <row r="67" spans="1:11" ht="18.75">
      <c r="A67" s="285"/>
      <c r="B67" s="7"/>
      <c r="C67" s="107" t="s">
        <v>22</v>
      </c>
      <c r="D67" s="27" t="s">
        <v>38</v>
      </c>
      <c r="E67" s="105" t="s">
        <v>104</v>
      </c>
      <c r="F67" s="108" t="s">
        <v>105</v>
      </c>
      <c r="G67" s="105"/>
      <c r="H67" s="106"/>
      <c r="I67" s="31">
        <f t="shared" si="5"/>
        <v>149.10000000000002</v>
      </c>
      <c r="J67" s="31">
        <f t="shared" si="5"/>
        <v>154.10000000000002</v>
      </c>
      <c r="K67" s="32">
        <f>K68</f>
        <v>159.29999999999998</v>
      </c>
    </row>
    <row r="68" spans="1:11" ht="18.75">
      <c r="A68" s="285"/>
      <c r="B68" s="7"/>
      <c r="C68" s="107" t="s">
        <v>52</v>
      </c>
      <c r="D68" s="22" t="s">
        <v>38</v>
      </c>
      <c r="E68" s="105" t="s">
        <v>104</v>
      </c>
      <c r="F68" s="108" t="s">
        <v>105</v>
      </c>
      <c r="G68" s="108" t="s">
        <v>64</v>
      </c>
      <c r="H68" s="106"/>
      <c r="I68" s="31">
        <f t="shared" si="5"/>
        <v>149.10000000000002</v>
      </c>
      <c r="J68" s="31">
        <f t="shared" si="5"/>
        <v>154.10000000000002</v>
      </c>
      <c r="K68" s="32">
        <f>K69</f>
        <v>159.29999999999998</v>
      </c>
    </row>
    <row r="69" spans="1:11" ht="18.75">
      <c r="A69" s="285"/>
      <c r="B69" s="7"/>
      <c r="C69" s="48" t="s">
        <v>53</v>
      </c>
      <c r="D69" s="27" t="s">
        <v>38</v>
      </c>
      <c r="E69" s="105" t="s">
        <v>104</v>
      </c>
      <c r="F69" s="108" t="s">
        <v>105</v>
      </c>
      <c r="G69" s="108" t="s">
        <v>65</v>
      </c>
      <c r="H69" s="109"/>
      <c r="I69" s="31">
        <f t="shared" si="5"/>
        <v>149.10000000000002</v>
      </c>
      <c r="J69" s="31">
        <f t="shared" si="5"/>
        <v>154.10000000000002</v>
      </c>
      <c r="K69" s="32">
        <f>K70</f>
        <v>159.29999999999998</v>
      </c>
    </row>
    <row r="70" spans="1:11" ht="37.5">
      <c r="A70" s="285"/>
      <c r="B70" s="7"/>
      <c r="C70" s="110" t="s">
        <v>132</v>
      </c>
      <c r="D70" s="67" t="s">
        <v>38</v>
      </c>
      <c r="E70" s="111" t="s">
        <v>104</v>
      </c>
      <c r="F70" s="112" t="s">
        <v>105</v>
      </c>
      <c r="G70" s="112" t="s">
        <v>74</v>
      </c>
      <c r="H70" s="113"/>
      <c r="I70" s="114">
        <f>I71+I72</f>
        <v>149.10000000000002</v>
      </c>
      <c r="J70" s="114">
        <f>J71+J72</f>
        <v>154.10000000000002</v>
      </c>
      <c r="K70" s="115">
        <f>K71+K72</f>
        <v>159.29999999999998</v>
      </c>
    </row>
    <row r="71" spans="1:11" ht="54">
      <c r="A71" s="285"/>
      <c r="B71" s="7"/>
      <c r="C71" s="116" t="s">
        <v>140</v>
      </c>
      <c r="D71" s="59" t="s">
        <v>38</v>
      </c>
      <c r="E71" s="117" t="s">
        <v>104</v>
      </c>
      <c r="F71" s="117" t="s">
        <v>105</v>
      </c>
      <c r="G71" s="117" t="s">
        <v>74</v>
      </c>
      <c r="H71" s="118" t="s">
        <v>139</v>
      </c>
      <c r="I71" s="61">
        <v>132.4</v>
      </c>
      <c r="J71" s="61">
        <v>132.4</v>
      </c>
      <c r="K71" s="119">
        <f>137.1</f>
        <v>137.1</v>
      </c>
    </row>
    <row r="72" spans="1:11" ht="36">
      <c r="A72" s="285"/>
      <c r="B72" s="7"/>
      <c r="C72" s="43" t="s">
        <v>150</v>
      </c>
      <c r="D72" s="44" t="s">
        <v>38</v>
      </c>
      <c r="E72" s="73" t="s">
        <v>104</v>
      </c>
      <c r="F72" s="73" t="s">
        <v>105</v>
      </c>
      <c r="G72" s="73" t="s">
        <v>74</v>
      </c>
      <c r="H72" s="120" t="s">
        <v>149</v>
      </c>
      <c r="I72" s="46">
        <f>20.6-3.9</f>
        <v>16.700000000000003</v>
      </c>
      <c r="J72" s="46">
        <f>20.6+1.1</f>
        <v>21.700000000000003</v>
      </c>
      <c r="K72" s="47">
        <f>22.2</f>
        <v>22.2</v>
      </c>
    </row>
    <row r="73" spans="1:11" ht="18.75">
      <c r="A73" s="285"/>
      <c r="B73" s="7"/>
      <c r="C73" s="29" t="s">
        <v>23</v>
      </c>
      <c r="D73" s="27" t="s">
        <v>38</v>
      </c>
      <c r="E73" s="27" t="s">
        <v>105</v>
      </c>
      <c r="F73" s="27"/>
      <c r="G73" s="27" t="s">
        <v>16</v>
      </c>
      <c r="H73" s="30" t="s">
        <v>16</v>
      </c>
      <c r="I73" s="24">
        <f>I74+I97</f>
        <v>3950.2999999999997</v>
      </c>
      <c r="J73" s="24">
        <f>J74+J97</f>
        <v>365.5</v>
      </c>
      <c r="K73" s="24">
        <f>K74+K97</f>
        <v>335.3</v>
      </c>
    </row>
    <row r="74" spans="1:11" ht="37.5">
      <c r="A74" s="285"/>
      <c r="B74" s="7"/>
      <c r="C74" s="121" t="s">
        <v>164</v>
      </c>
      <c r="D74" s="75" t="s">
        <v>38</v>
      </c>
      <c r="E74" s="22" t="s">
        <v>105</v>
      </c>
      <c r="F74" s="22" t="s">
        <v>108</v>
      </c>
      <c r="G74" s="22"/>
      <c r="H74" s="23"/>
      <c r="I74" s="24">
        <f>I75+I93+I88</f>
        <v>3941.2999999999997</v>
      </c>
      <c r="J74" s="24">
        <f>J75+J93+J88</f>
        <v>350.5</v>
      </c>
      <c r="K74" s="24">
        <f>K75+K93+K88</f>
        <v>320.3</v>
      </c>
    </row>
    <row r="75" spans="1:11" ht="60" customHeight="1">
      <c r="A75" s="285"/>
      <c r="B75" s="7"/>
      <c r="C75" s="29" t="s">
        <v>293</v>
      </c>
      <c r="D75" s="65" t="s">
        <v>38</v>
      </c>
      <c r="E75" s="74" t="s">
        <v>105</v>
      </c>
      <c r="F75" s="27" t="s">
        <v>108</v>
      </c>
      <c r="G75" s="27" t="s">
        <v>75</v>
      </c>
      <c r="H75" s="30" t="s">
        <v>16</v>
      </c>
      <c r="I75" s="31">
        <f>I76</f>
        <v>962.3</v>
      </c>
      <c r="J75" s="31">
        <f>J76</f>
        <v>312.7</v>
      </c>
      <c r="K75" s="31">
        <f>K76</f>
        <v>320.3</v>
      </c>
    </row>
    <row r="76" spans="1:11" ht="50.25" customHeight="1">
      <c r="A76" s="285"/>
      <c r="B76" s="7"/>
      <c r="C76" s="122" t="s">
        <v>195</v>
      </c>
      <c r="D76" s="27" t="s">
        <v>38</v>
      </c>
      <c r="E76" s="27" t="s">
        <v>105</v>
      </c>
      <c r="F76" s="27" t="s">
        <v>108</v>
      </c>
      <c r="G76" s="27" t="s">
        <v>190</v>
      </c>
      <c r="H76" s="30"/>
      <c r="I76" s="31">
        <f>I77+I82</f>
        <v>962.3</v>
      </c>
      <c r="J76" s="31">
        <f>J77+J82</f>
        <v>312.7</v>
      </c>
      <c r="K76" s="31">
        <f>K77+K82</f>
        <v>320.3</v>
      </c>
    </row>
    <row r="77" spans="1:11" ht="51.75" customHeight="1">
      <c r="A77" s="285"/>
      <c r="B77" s="7"/>
      <c r="C77" s="123" t="s">
        <v>193</v>
      </c>
      <c r="D77" s="27" t="s">
        <v>38</v>
      </c>
      <c r="E77" s="27" t="s">
        <v>105</v>
      </c>
      <c r="F77" s="27" t="s">
        <v>108</v>
      </c>
      <c r="G77" s="27" t="s">
        <v>191</v>
      </c>
      <c r="H77" s="124"/>
      <c r="I77" s="125">
        <f>I80</f>
        <v>58.3</v>
      </c>
      <c r="J77" s="125">
        <f>J80</f>
        <v>59.7</v>
      </c>
      <c r="K77" s="125">
        <f>K80</f>
        <v>67.3</v>
      </c>
    </row>
    <row r="78" spans="1:11" ht="51.75" customHeight="1">
      <c r="A78" s="285"/>
      <c r="B78" s="7"/>
      <c r="C78" s="69" t="s">
        <v>268</v>
      </c>
      <c r="D78" s="101" t="s">
        <v>38</v>
      </c>
      <c r="E78" s="35" t="s">
        <v>105</v>
      </c>
      <c r="F78" s="35" t="s">
        <v>108</v>
      </c>
      <c r="G78" s="35" t="s">
        <v>267</v>
      </c>
      <c r="H78" s="35"/>
      <c r="I78" s="102">
        <v>0</v>
      </c>
      <c r="J78" s="102">
        <v>0</v>
      </c>
      <c r="K78" s="126">
        <v>6</v>
      </c>
    </row>
    <row r="79" spans="1:11" ht="51.75" customHeight="1">
      <c r="A79" s="285"/>
      <c r="B79" s="7"/>
      <c r="C79" s="43" t="s">
        <v>150</v>
      </c>
      <c r="D79" s="73" t="s">
        <v>38</v>
      </c>
      <c r="E79" s="44" t="s">
        <v>105</v>
      </c>
      <c r="F79" s="44" t="s">
        <v>108</v>
      </c>
      <c r="G79" s="44" t="s">
        <v>267</v>
      </c>
      <c r="H79" s="44" t="s">
        <v>149</v>
      </c>
      <c r="I79" s="46">
        <v>0</v>
      </c>
      <c r="J79" s="46">
        <v>0</v>
      </c>
      <c r="K79" s="127">
        <v>6</v>
      </c>
    </row>
    <row r="80" spans="1:11" ht="32.25" customHeight="1">
      <c r="A80" s="285"/>
      <c r="B80" s="7"/>
      <c r="C80" s="69" t="s">
        <v>194</v>
      </c>
      <c r="D80" s="101" t="s">
        <v>38</v>
      </c>
      <c r="E80" s="35" t="s">
        <v>105</v>
      </c>
      <c r="F80" s="35" t="s">
        <v>108</v>
      </c>
      <c r="G80" s="35" t="s">
        <v>192</v>
      </c>
      <c r="H80" s="35"/>
      <c r="I80" s="102">
        <f>I81+I78</f>
        <v>58.3</v>
      </c>
      <c r="J80" s="102">
        <f>J81+J78</f>
        <v>59.7</v>
      </c>
      <c r="K80" s="126">
        <f>K81+K78</f>
        <v>67.3</v>
      </c>
    </row>
    <row r="81" spans="1:11" ht="32.25" customHeight="1">
      <c r="A81" s="285"/>
      <c r="B81" s="7"/>
      <c r="C81" s="43" t="s">
        <v>150</v>
      </c>
      <c r="D81" s="73" t="s">
        <v>38</v>
      </c>
      <c r="E81" s="44" t="s">
        <v>105</v>
      </c>
      <c r="F81" s="44" t="s">
        <v>108</v>
      </c>
      <c r="G81" s="44" t="s">
        <v>192</v>
      </c>
      <c r="H81" s="44" t="s">
        <v>149</v>
      </c>
      <c r="I81" s="46">
        <v>58.3</v>
      </c>
      <c r="J81" s="46">
        <v>59.7</v>
      </c>
      <c r="K81" s="127">
        <v>61.3</v>
      </c>
    </row>
    <row r="82" spans="1:11" ht="35.25" customHeight="1">
      <c r="A82" s="285"/>
      <c r="B82" s="7"/>
      <c r="C82" s="128" t="s">
        <v>196</v>
      </c>
      <c r="D82" s="105" t="s">
        <v>38</v>
      </c>
      <c r="E82" s="74" t="s">
        <v>105</v>
      </c>
      <c r="F82" s="27" t="s">
        <v>108</v>
      </c>
      <c r="G82" s="27" t="s">
        <v>197</v>
      </c>
      <c r="H82" s="27"/>
      <c r="I82" s="31">
        <f>I83+I85</f>
        <v>904</v>
      </c>
      <c r="J82" s="31">
        <f>J83+J85</f>
        <v>253</v>
      </c>
      <c r="K82" s="31">
        <f>K83+K85</f>
        <v>253</v>
      </c>
    </row>
    <row r="83" spans="1:11" ht="39" customHeight="1">
      <c r="A83" s="285"/>
      <c r="B83" s="7"/>
      <c r="C83" s="129" t="s">
        <v>198</v>
      </c>
      <c r="D83" s="27" t="s">
        <v>38</v>
      </c>
      <c r="E83" s="74" t="s">
        <v>105</v>
      </c>
      <c r="F83" s="27" t="s">
        <v>108</v>
      </c>
      <c r="G83" s="27" t="s">
        <v>199</v>
      </c>
      <c r="H83" s="130"/>
      <c r="I83" s="131">
        <f>I84</f>
        <v>39</v>
      </c>
      <c r="J83" s="131">
        <f>J84</f>
        <v>73</v>
      </c>
      <c r="K83" s="131">
        <f>K84</f>
        <v>73</v>
      </c>
    </row>
    <row r="84" spans="1:11" ht="36.75">
      <c r="A84" s="285"/>
      <c r="B84" s="7"/>
      <c r="C84" s="116" t="s">
        <v>150</v>
      </c>
      <c r="D84" s="117" t="s">
        <v>38</v>
      </c>
      <c r="E84" s="59" t="s">
        <v>105</v>
      </c>
      <c r="F84" s="59" t="s">
        <v>108</v>
      </c>
      <c r="G84" s="273" t="s">
        <v>199</v>
      </c>
      <c r="H84" s="60" t="s">
        <v>149</v>
      </c>
      <c r="I84" s="61">
        <v>39</v>
      </c>
      <c r="J84" s="61">
        <v>73</v>
      </c>
      <c r="K84" s="119">
        <v>73</v>
      </c>
    </row>
    <row r="85" spans="1:11" ht="39" customHeight="1">
      <c r="A85" s="285"/>
      <c r="B85" s="7"/>
      <c r="C85" s="129" t="s">
        <v>263</v>
      </c>
      <c r="D85" s="67" t="s">
        <v>38</v>
      </c>
      <c r="E85" s="66" t="s">
        <v>105</v>
      </c>
      <c r="F85" s="67" t="s">
        <v>108</v>
      </c>
      <c r="G85" s="67" t="s">
        <v>264</v>
      </c>
      <c r="H85" s="132"/>
      <c r="I85" s="114">
        <f>I86+I87</f>
        <v>865</v>
      </c>
      <c r="J85" s="114">
        <f>J86+J87</f>
        <v>180</v>
      </c>
      <c r="K85" s="115">
        <f>K86+K87</f>
        <v>180</v>
      </c>
    </row>
    <row r="86" spans="1:11" ht="36.75">
      <c r="A86" s="285"/>
      <c r="B86" s="7"/>
      <c r="C86" s="116" t="s">
        <v>150</v>
      </c>
      <c r="D86" s="117" t="s">
        <v>38</v>
      </c>
      <c r="E86" s="59" t="s">
        <v>105</v>
      </c>
      <c r="F86" s="59" t="s">
        <v>108</v>
      </c>
      <c r="G86" s="195" t="s">
        <v>264</v>
      </c>
      <c r="H86" s="60" t="s">
        <v>149</v>
      </c>
      <c r="I86" s="61">
        <f>715+80</f>
        <v>795</v>
      </c>
      <c r="J86" s="61">
        <v>80</v>
      </c>
      <c r="K86" s="119">
        <v>80</v>
      </c>
    </row>
    <row r="87" spans="1:11" ht="29.25" customHeight="1">
      <c r="A87" s="285"/>
      <c r="B87" s="7"/>
      <c r="C87" s="43" t="s">
        <v>148</v>
      </c>
      <c r="D87" s="73" t="s">
        <v>38</v>
      </c>
      <c r="E87" s="44" t="s">
        <v>105</v>
      </c>
      <c r="F87" s="44" t="s">
        <v>108</v>
      </c>
      <c r="G87" s="176" t="s">
        <v>264</v>
      </c>
      <c r="H87" s="45" t="s">
        <v>147</v>
      </c>
      <c r="I87" s="46">
        <v>70</v>
      </c>
      <c r="J87" s="46">
        <v>100</v>
      </c>
      <c r="K87" s="47">
        <v>100</v>
      </c>
    </row>
    <row r="88" spans="1:11" ht="60.75" customHeight="1">
      <c r="A88" s="285"/>
      <c r="B88" s="7"/>
      <c r="C88" s="87" t="s">
        <v>134</v>
      </c>
      <c r="D88" s="108" t="s">
        <v>38</v>
      </c>
      <c r="E88" s="27" t="s">
        <v>105</v>
      </c>
      <c r="F88" s="27" t="s">
        <v>108</v>
      </c>
      <c r="G88" s="27" t="s">
        <v>133</v>
      </c>
      <c r="H88" s="49"/>
      <c r="I88" s="31">
        <f>I90</f>
        <v>2941.2</v>
      </c>
      <c r="J88" s="31">
        <f>J90</f>
        <v>0</v>
      </c>
      <c r="K88" s="32">
        <f>K90</f>
        <v>0</v>
      </c>
    </row>
    <row r="89" spans="1:11" ht="37.5" customHeight="1">
      <c r="A89" s="285"/>
      <c r="B89" s="7"/>
      <c r="C89" s="134" t="s">
        <v>195</v>
      </c>
      <c r="D89" s="108" t="s">
        <v>38</v>
      </c>
      <c r="E89" s="27" t="s">
        <v>105</v>
      </c>
      <c r="F89" s="27" t="s">
        <v>108</v>
      </c>
      <c r="G89" s="27" t="s">
        <v>278</v>
      </c>
      <c r="H89" s="132"/>
      <c r="I89" s="125">
        <f aca="true" t="shared" si="6" ref="I89:J91">I90</f>
        <v>2941.2</v>
      </c>
      <c r="J89" s="125">
        <f t="shared" si="6"/>
        <v>0</v>
      </c>
      <c r="K89" s="135">
        <f>K90</f>
        <v>0</v>
      </c>
    </row>
    <row r="90" spans="1:11" ht="39.75" customHeight="1">
      <c r="A90" s="285"/>
      <c r="B90" s="7"/>
      <c r="C90" s="134" t="s">
        <v>200</v>
      </c>
      <c r="D90" s="108" t="s">
        <v>38</v>
      </c>
      <c r="E90" s="27" t="s">
        <v>105</v>
      </c>
      <c r="F90" s="27" t="s">
        <v>108</v>
      </c>
      <c r="G90" s="27" t="s">
        <v>279</v>
      </c>
      <c r="H90" s="132"/>
      <c r="I90" s="125">
        <f t="shared" si="6"/>
        <v>2941.2</v>
      </c>
      <c r="J90" s="125">
        <f t="shared" si="6"/>
        <v>0</v>
      </c>
      <c r="K90" s="135">
        <f>K91</f>
        <v>0</v>
      </c>
    </row>
    <row r="91" spans="1:11" ht="102" customHeight="1">
      <c r="A91" s="285"/>
      <c r="B91" s="7"/>
      <c r="C91" s="88" t="s">
        <v>135</v>
      </c>
      <c r="D91" s="101" t="s">
        <v>38</v>
      </c>
      <c r="E91" s="35" t="s">
        <v>105</v>
      </c>
      <c r="F91" s="35" t="s">
        <v>108</v>
      </c>
      <c r="G91" s="35" t="s">
        <v>280</v>
      </c>
      <c r="H91" s="60"/>
      <c r="I91" s="37">
        <f t="shared" si="6"/>
        <v>2941.2</v>
      </c>
      <c r="J91" s="37">
        <f t="shared" si="6"/>
        <v>0</v>
      </c>
      <c r="K91" s="72">
        <f>K92</f>
        <v>0</v>
      </c>
    </row>
    <row r="92" spans="1:11" ht="53.25" customHeight="1">
      <c r="A92" s="285"/>
      <c r="B92" s="7"/>
      <c r="C92" s="43" t="s">
        <v>150</v>
      </c>
      <c r="D92" s="73" t="s">
        <v>38</v>
      </c>
      <c r="E92" s="44" t="s">
        <v>105</v>
      </c>
      <c r="F92" s="44" t="s">
        <v>108</v>
      </c>
      <c r="G92" s="44" t="s">
        <v>280</v>
      </c>
      <c r="H92" s="45" t="s">
        <v>149</v>
      </c>
      <c r="I92" s="46">
        <v>2941.2</v>
      </c>
      <c r="J92" s="46">
        <v>0</v>
      </c>
      <c r="K92" s="47">
        <v>0</v>
      </c>
    </row>
    <row r="93" spans="1:11" ht="29.25" customHeight="1">
      <c r="A93" s="285"/>
      <c r="B93" s="7"/>
      <c r="C93" s="107" t="s">
        <v>52</v>
      </c>
      <c r="D93" s="22" t="s">
        <v>38</v>
      </c>
      <c r="E93" s="105" t="s">
        <v>105</v>
      </c>
      <c r="F93" s="108" t="s">
        <v>108</v>
      </c>
      <c r="G93" s="108" t="s">
        <v>64</v>
      </c>
      <c r="H93" s="106"/>
      <c r="I93" s="31">
        <f aca="true" t="shared" si="7" ref="I93:K95">I94</f>
        <v>37.8</v>
      </c>
      <c r="J93" s="31">
        <f t="shared" si="7"/>
        <v>37.8</v>
      </c>
      <c r="K93" s="32">
        <f>K94</f>
        <v>0</v>
      </c>
    </row>
    <row r="94" spans="1:11" ht="29.25" customHeight="1">
      <c r="A94" s="285"/>
      <c r="B94" s="7"/>
      <c r="C94" s="48" t="s">
        <v>53</v>
      </c>
      <c r="D94" s="27" t="s">
        <v>38</v>
      </c>
      <c r="E94" s="105" t="s">
        <v>105</v>
      </c>
      <c r="F94" s="108" t="s">
        <v>108</v>
      </c>
      <c r="G94" s="108" t="s">
        <v>65</v>
      </c>
      <c r="H94" s="109"/>
      <c r="I94" s="31">
        <f>I95</f>
        <v>37.8</v>
      </c>
      <c r="J94" s="31">
        <f t="shared" si="7"/>
        <v>37.8</v>
      </c>
      <c r="K94" s="32">
        <f>K95</f>
        <v>0</v>
      </c>
    </row>
    <row r="95" spans="1:11" ht="29.25" customHeight="1">
      <c r="A95" s="285"/>
      <c r="B95" s="7"/>
      <c r="C95" s="136" t="s">
        <v>170</v>
      </c>
      <c r="D95" s="35" t="s">
        <v>38</v>
      </c>
      <c r="E95" s="71" t="s">
        <v>105</v>
      </c>
      <c r="F95" s="35" t="s">
        <v>108</v>
      </c>
      <c r="G95" s="35" t="s">
        <v>165</v>
      </c>
      <c r="H95" s="60"/>
      <c r="I95" s="102">
        <f>I96</f>
        <v>37.8</v>
      </c>
      <c r="J95" s="102">
        <f t="shared" si="7"/>
        <v>37.8</v>
      </c>
      <c r="K95" s="102">
        <f t="shared" si="7"/>
        <v>0</v>
      </c>
    </row>
    <row r="96" spans="1:11" ht="48.75" customHeight="1">
      <c r="A96" s="285"/>
      <c r="B96" s="7"/>
      <c r="C96" s="43" t="s">
        <v>150</v>
      </c>
      <c r="D96" s="73" t="s">
        <v>38</v>
      </c>
      <c r="E96" s="44" t="s">
        <v>105</v>
      </c>
      <c r="F96" s="44" t="s">
        <v>108</v>
      </c>
      <c r="G96" s="44" t="s">
        <v>165</v>
      </c>
      <c r="H96" s="45" t="s">
        <v>149</v>
      </c>
      <c r="I96" s="46">
        <v>37.8</v>
      </c>
      <c r="J96" s="46">
        <v>37.8</v>
      </c>
      <c r="K96" s="47">
        <v>0</v>
      </c>
    </row>
    <row r="97" spans="1:11" ht="38.25" customHeight="1">
      <c r="A97" s="285"/>
      <c r="B97" s="7"/>
      <c r="C97" s="137" t="s">
        <v>42</v>
      </c>
      <c r="D97" s="75" t="s">
        <v>38</v>
      </c>
      <c r="E97" s="138" t="s">
        <v>105</v>
      </c>
      <c r="F97" s="22" t="s">
        <v>115</v>
      </c>
      <c r="G97" s="138"/>
      <c r="H97" s="139"/>
      <c r="I97" s="92">
        <f>I98+I103</f>
        <v>9</v>
      </c>
      <c r="J97" s="92">
        <f>J98+J103</f>
        <v>15</v>
      </c>
      <c r="K97" s="140">
        <f>K98+K103</f>
        <v>15</v>
      </c>
    </row>
    <row r="98" spans="1:11" ht="64.5" customHeight="1">
      <c r="A98" s="285"/>
      <c r="B98" s="7"/>
      <c r="C98" s="29" t="s">
        <v>293</v>
      </c>
      <c r="D98" s="27" t="s">
        <v>38</v>
      </c>
      <c r="E98" s="27" t="s">
        <v>105</v>
      </c>
      <c r="F98" s="27" t="s">
        <v>115</v>
      </c>
      <c r="G98" s="27" t="s">
        <v>75</v>
      </c>
      <c r="H98" s="141" t="s">
        <v>16</v>
      </c>
      <c r="I98" s="114">
        <f aca="true" t="shared" si="8" ref="I98:J101">I99</f>
        <v>2</v>
      </c>
      <c r="J98" s="114">
        <f t="shared" si="8"/>
        <v>8</v>
      </c>
      <c r="K98" s="142">
        <f>K99</f>
        <v>8</v>
      </c>
    </row>
    <row r="99" spans="1:11" ht="38.25" customHeight="1">
      <c r="A99" s="285"/>
      <c r="B99" s="7"/>
      <c r="C99" s="122" t="s">
        <v>292</v>
      </c>
      <c r="D99" s="27" t="s">
        <v>38</v>
      </c>
      <c r="E99" s="27" t="s">
        <v>105</v>
      </c>
      <c r="F99" s="27" t="s">
        <v>115</v>
      </c>
      <c r="G99" s="27" t="s">
        <v>190</v>
      </c>
      <c r="H99" s="60"/>
      <c r="I99" s="102">
        <f t="shared" si="8"/>
        <v>2</v>
      </c>
      <c r="J99" s="102">
        <f t="shared" si="8"/>
        <v>8</v>
      </c>
      <c r="K99" s="143">
        <f>K100</f>
        <v>8</v>
      </c>
    </row>
    <row r="100" spans="1:11" ht="38.25" customHeight="1">
      <c r="A100" s="285"/>
      <c r="B100" s="7"/>
      <c r="C100" s="122" t="s">
        <v>201</v>
      </c>
      <c r="D100" s="27" t="s">
        <v>38</v>
      </c>
      <c r="E100" s="27" t="s">
        <v>105</v>
      </c>
      <c r="F100" s="27" t="s">
        <v>115</v>
      </c>
      <c r="G100" s="27" t="s">
        <v>202</v>
      </c>
      <c r="H100" s="60"/>
      <c r="I100" s="102">
        <f t="shared" si="8"/>
        <v>2</v>
      </c>
      <c r="J100" s="102">
        <f t="shared" si="8"/>
        <v>8</v>
      </c>
      <c r="K100" s="144">
        <f>K101</f>
        <v>8</v>
      </c>
    </row>
    <row r="101" spans="1:11" ht="38.25" customHeight="1">
      <c r="A101" s="285"/>
      <c r="B101" s="7"/>
      <c r="C101" s="145" t="s">
        <v>204</v>
      </c>
      <c r="D101" s="35" t="s">
        <v>38</v>
      </c>
      <c r="E101" s="71" t="s">
        <v>105</v>
      </c>
      <c r="F101" s="35" t="s">
        <v>115</v>
      </c>
      <c r="G101" s="146" t="s">
        <v>203</v>
      </c>
      <c r="H101" s="60"/>
      <c r="I101" s="102">
        <f t="shared" si="8"/>
        <v>2</v>
      </c>
      <c r="J101" s="102">
        <f t="shared" si="8"/>
        <v>8</v>
      </c>
      <c r="K101" s="103">
        <f>K102</f>
        <v>8</v>
      </c>
    </row>
    <row r="102" spans="1:11" ht="38.25" customHeight="1">
      <c r="A102" s="285"/>
      <c r="B102" s="7"/>
      <c r="C102" s="43" t="s">
        <v>150</v>
      </c>
      <c r="D102" s="73" t="s">
        <v>38</v>
      </c>
      <c r="E102" s="44" t="s">
        <v>105</v>
      </c>
      <c r="F102" s="44" t="s">
        <v>115</v>
      </c>
      <c r="G102" s="274" t="s">
        <v>203</v>
      </c>
      <c r="H102" s="45" t="s">
        <v>149</v>
      </c>
      <c r="I102" s="46">
        <v>2</v>
      </c>
      <c r="J102" s="46">
        <v>8</v>
      </c>
      <c r="K102" s="47">
        <v>8</v>
      </c>
    </row>
    <row r="103" spans="1:11" ht="75">
      <c r="A103" s="285"/>
      <c r="B103" s="7"/>
      <c r="C103" s="29" t="s">
        <v>205</v>
      </c>
      <c r="D103" s="27" t="s">
        <v>38</v>
      </c>
      <c r="E103" s="27" t="s">
        <v>105</v>
      </c>
      <c r="F103" s="27" t="s">
        <v>115</v>
      </c>
      <c r="G103" s="27" t="s">
        <v>156</v>
      </c>
      <c r="H103" s="141" t="s">
        <v>16</v>
      </c>
      <c r="I103" s="114">
        <f>I105</f>
        <v>7</v>
      </c>
      <c r="J103" s="114">
        <f>J105</f>
        <v>7</v>
      </c>
      <c r="K103" s="142">
        <f>K105</f>
        <v>7</v>
      </c>
    </row>
    <row r="104" spans="1:11" ht="18.75">
      <c r="A104" s="285"/>
      <c r="B104" s="7"/>
      <c r="C104" s="122" t="s">
        <v>281</v>
      </c>
      <c r="D104" s="27" t="s">
        <v>38</v>
      </c>
      <c r="E104" s="27" t="s">
        <v>105</v>
      </c>
      <c r="F104" s="27" t="s">
        <v>115</v>
      </c>
      <c r="G104" s="27" t="s">
        <v>282</v>
      </c>
      <c r="H104" s="147"/>
      <c r="I104" s="114">
        <f aca="true" t="shared" si="9" ref="I104:K106">I105</f>
        <v>7</v>
      </c>
      <c r="J104" s="114">
        <f t="shared" si="9"/>
        <v>7</v>
      </c>
      <c r="K104" s="114">
        <f t="shared" si="9"/>
        <v>7</v>
      </c>
    </row>
    <row r="105" spans="1:11" ht="38.25" customHeight="1">
      <c r="A105" s="285"/>
      <c r="B105" s="7"/>
      <c r="C105" s="122" t="s">
        <v>291</v>
      </c>
      <c r="D105" s="27" t="s">
        <v>38</v>
      </c>
      <c r="E105" s="27" t="s">
        <v>105</v>
      </c>
      <c r="F105" s="27" t="s">
        <v>115</v>
      </c>
      <c r="G105" s="27" t="s">
        <v>206</v>
      </c>
      <c r="H105" s="60"/>
      <c r="I105" s="102">
        <f t="shared" si="9"/>
        <v>7</v>
      </c>
      <c r="J105" s="102">
        <f t="shared" si="9"/>
        <v>7</v>
      </c>
      <c r="K105" s="144">
        <f t="shared" si="9"/>
        <v>7</v>
      </c>
    </row>
    <row r="106" spans="1:11" ht="38.25" customHeight="1">
      <c r="A106" s="285"/>
      <c r="B106" s="7"/>
      <c r="C106" s="145" t="s">
        <v>157</v>
      </c>
      <c r="D106" s="35" t="s">
        <v>38</v>
      </c>
      <c r="E106" s="71" t="s">
        <v>105</v>
      </c>
      <c r="F106" s="35" t="s">
        <v>115</v>
      </c>
      <c r="G106" s="146" t="s">
        <v>207</v>
      </c>
      <c r="H106" s="60"/>
      <c r="I106" s="102">
        <f t="shared" si="9"/>
        <v>7</v>
      </c>
      <c r="J106" s="102">
        <f t="shared" si="9"/>
        <v>7</v>
      </c>
      <c r="K106" s="103">
        <f t="shared" si="9"/>
        <v>7</v>
      </c>
    </row>
    <row r="107" spans="1:11" ht="38.25" customHeight="1">
      <c r="A107" s="285"/>
      <c r="B107" s="7"/>
      <c r="C107" s="43" t="s">
        <v>150</v>
      </c>
      <c r="D107" s="73" t="s">
        <v>38</v>
      </c>
      <c r="E107" s="44" t="s">
        <v>105</v>
      </c>
      <c r="F107" s="44" t="s">
        <v>115</v>
      </c>
      <c r="G107" s="44" t="s">
        <v>207</v>
      </c>
      <c r="H107" s="45" t="s">
        <v>149</v>
      </c>
      <c r="I107" s="46">
        <v>7</v>
      </c>
      <c r="J107" s="46">
        <v>7</v>
      </c>
      <c r="K107" s="47">
        <v>7</v>
      </c>
    </row>
    <row r="108" spans="1:11" ht="18.75">
      <c r="A108" s="285"/>
      <c r="B108" s="7"/>
      <c r="C108" s="29" t="s">
        <v>24</v>
      </c>
      <c r="D108" s="22" t="s">
        <v>38</v>
      </c>
      <c r="E108" s="27" t="s">
        <v>110</v>
      </c>
      <c r="F108" s="27"/>
      <c r="G108" s="27"/>
      <c r="H108" s="30"/>
      <c r="I108" s="31">
        <f>I109+I128</f>
        <v>3032.8</v>
      </c>
      <c r="J108" s="31">
        <f>J109+J128</f>
        <v>2776.1000000000004</v>
      </c>
      <c r="K108" s="32">
        <f>K109+K128</f>
        <v>2877.2</v>
      </c>
    </row>
    <row r="109" spans="1:11" ht="18.75">
      <c r="A109" s="285"/>
      <c r="B109" s="7"/>
      <c r="C109" s="29" t="s">
        <v>43</v>
      </c>
      <c r="D109" s="22" t="s">
        <v>38</v>
      </c>
      <c r="E109" s="74" t="s">
        <v>110</v>
      </c>
      <c r="F109" s="27" t="s">
        <v>112</v>
      </c>
      <c r="G109" s="74"/>
      <c r="H109" s="141"/>
      <c r="I109" s="31">
        <f>I110+I124</f>
        <v>3025.8</v>
      </c>
      <c r="J109" s="31">
        <f>J110+J124</f>
        <v>2769.1000000000004</v>
      </c>
      <c r="K109" s="31">
        <f>K110+K124</f>
        <v>2870.2</v>
      </c>
    </row>
    <row r="110" spans="1:11" ht="53.25" customHeight="1">
      <c r="A110" s="285"/>
      <c r="B110" s="7"/>
      <c r="C110" s="98" t="s">
        <v>208</v>
      </c>
      <c r="D110" s="67" t="s">
        <v>38</v>
      </c>
      <c r="E110" s="71" t="s">
        <v>110</v>
      </c>
      <c r="F110" s="35" t="s">
        <v>112</v>
      </c>
      <c r="G110" s="35" t="s">
        <v>76</v>
      </c>
      <c r="H110" s="60"/>
      <c r="I110" s="31">
        <f>I111</f>
        <v>2706</v>
      </c>
      <c r="J110" s="31">
        <f>J111</f>
        <v>1514.9</v>
      </c>
      <c r="K110" s="31">
        <f>K111</f>
        <v>2529.2</v>
      </c>
    </row>
    <row r="111" spans="1:11" ht="18.75">
      <c r="A111" s="285"/>
      <c r="B111" s="7"/>
      <c r="C111" s="122" t="s">
        <v>292</v>
      </c>
      <c r="D111" s="67" t="s">
        <v>38</v>
      </c>
      <c r="E111" s="27" t="s">
        <v>110</v>
      </c>
      <c r="F111" s="27" t="s">
        <v>112</v>
      </c>
      <c r="G111" s="27" t="s">
        <v>209</v>
      </c>
      <c r="H111" s="30"/>
      <c r="I111" s="31">
        <f>I112+I121</f>
        <v>2706</v>
      </c>
      <c r="J111" s="31">
        <f>J112+J121</f>
        <v>1514.9</v>
      </c>
      <c r="K111" s="31">
        <f>K112+K121</f>
        <v>2529.2</v>
      </c>
    </row>
    <row r="112" spans="1:11" ht="37.5">
      <c r="A112" s="285"/>
      <c r="B112" s="7"/>
      <c r="C112" s="148" t="s">
        <v>211</v>
      </c>
      <c r="D112" s="27" t="s">
        <v>38</v>
      </c>
      <c r="E112" s="27" t="s">
        <v>110</v>
      </c>
      <c r="F112" s="27" t="s">
        <v>112</v>
      </c>
      <c r="G112" s="27" t="s">
        <v>210</v>
      </c>
      <c r="H112" s="30"/>
      <c r="I112" s="31">
        <f>I115+I117+I119+I113</f>
        <v>2700</v>
      </c>
      <c r="J112" s="31">
        <f>J115+J117+J119+J113</f>
        <v>1508.9</v>
      </c>
      <c r="K112" s="31">
        <f>K115+K117+K119+K113</f>
        <v>2523.2</v>
      </c>
    </row>
    <row r="113" spans="1:11" ht="18.75">
      <c r="A113" s="285"/>
      <c r="B113" s="7"/>
      <c r="C113" s="136" t="s">
        <v>213</v>
      </c>
      <c r="D113" s="35" t="s">
        <v>38</v>
      </c>
      <c r="E113" s="35" t="s">
        <v>110</v>
      </c>
      <c r="F113" s="35" t="s">
        <v>112</v>
      </c>
      <c r="G113" s="35" t="s">
        <v>212</v>
      </c>
      <c r="H113" s="36"/>
      <c r="I113" s="102">
        <f>I114</f>
        <v>1676.8000000000002</v>
      </c>
      <c r="J113" s="102">
        <f>J114</f>
        <v>485.7</v>
      </c>
      <c r="K113" s="144">
        <f>K114</f>
        <v>1500</v>
      </c>
    </row>
    <row r="114" spans="1:11" ht="36">
      <c r="A114" s="285"/>
      <c r="B114" s="7"/>
      <c r="C114" s="43" t="s">
        <v>150</v>
      </c>
      <c r="D114" s="73" t="s">
        <v>38</v>
      </c>
      <c r="E114" s="44" t="s">
        <v>110</v>
      </c>
      <c r="F114" s="44" t="s">
        <v>112</v>
      </c>
      <c r="G114" s="44" t="s">
        <v>212</v>
      </c>
      <c r="H114" s="45" t="s">
        <v>149</v>
      </c>
      <c r="I114" s="46">
        <f>768.1+908.7</f>
        <v>1676.8000000000002</v>
      </c>
      <c r="J114" s="46">
        <v>485.7</v>
      </c>
      <c r="K114" s="47">
        <v>1500</v>
      </c>
    </row>
    <row r="115" spans="1:11" ht="18.75">
      <c r="A115" s="285"/>
      <c r="B115" s="7"/>
      <c r="C115" s="136" t="s">
        <v>94</v>
      </c>
      <c r="D115" s="35" t="s">
        <v>38</v>
      </c>
      <c r="E115" s="35" t="s">
        <v>110</v>
      </c>
      <c r="F115" s="35" t="s">
        <v>112</v>
      </c>
      <c r="G115" s="35" t="s">
        <v>214</v>
      </c>
      <c r="H115" s="36"/>
      <c r="I115" s="102">
        <f>I116</f>
        <v>650</v>
      </c>
      <c r="J115" s="102">
        <f>J116</f>
        <v>650</v>
      </c>
      <c r="K115" s="144">
        <f>K116</f>
        <v>650</v>
      </c>
    </row>
    <row r="116" spans="1:11" ht="36">
      <c r="A116" s="285"/>
      <c r="B116" s="7"/>
      <c r="C116" s="43" t="s">
        <v>150</v>
      </c>
      <c r="D116" s="73" t="s">
        <v>38</v>
      </c>
      <c r="E116" s="44" t="s">
        <v>110</v>
      </c>
      <c r="F116" s="44" t="s">
        <v>112</v>
      </c>
      <c r="G116" s="44" t="s">
        <v>215</v>
      </c>
      <c r="H116" s="45" t="s">
        <v>149</v>
      </c>
      <c r="I116" s="46">
        <v>650</v>
      </c>
      <c r="J116" s="46">
        <v>650</v>
      </c>
      <c r="K116" s="47">
        <v>650</v>
      </c>
    </row>
    <row r="117" spans="1:11" ht="56.25">
      <c r="A117" s="285"/>
      <c r="B117" s="7"/>
      <c r="C117" s="149" t="s">
        <v>119</v>
      </c>
      <c r="D117" s="146" t="s">
        <v>38</v>
      </c>
      <c r="E117" s="146" t="s">
        <v>110</v>
      </c>
      <c r="F117" s="146" t="s">
        <v>112</v>
      </c>
      <c r="G117" s="146" t="s">
        <v>216</v>
      </c>
      <c r="H117" s="150"/>
      <c r="I117" s="151">
        <f>I118</f>
        <v>137</v>
      </c>
      <c r="J117" s="151">
        <f>J118</f>
        <v>137</v>
      </c>
      <c r="K117" s="152">
        <f>K118</f>
        <v>137</v>
      </c>
    </row>
    <row r="118" spans="1:11" ht="36">
      <c r="A118" s="285"/>
      <c r="B118" s="7"/>
      <c r="C118" s="43" t="s">
        <v>150</v>
      </c>
      <c r="D118" s="44" t="s">
        <v>38</v>
      </c>
      <c r="E118" s="44" t="s">
        <v>110</v>
      </c>
      <c r="F118" s="44" t="s">
        <v>112</v>
      </c>
      <c r="G118" s="44" t="s">
        <v>216</v>
      </c>
      <c r="H118" s="45" t="s">
        <v>149</v>
      </c>
      <c r="I118" s="46">
        <v>137</v>
      </c>
      <c r="J118" s="46">
        <v>137</v>
      </c>
      <c r="K118" s="47">
        <v>137</v>
      </c>
    </row>
    <row r="119" spans="1:11" ht="37.5">
      <c r="A119" s="285"/>
      <c r="B119" s="7"/>
      <c r="C119" s="153" t="s">
        <v>95</v>
      </c>
      <c r="D119" s="35" t="s">
        <v>38</v>
      </c>
      <c r="E119" s="35" t="s">
        <v>110</v>
      </c>
      <c r="F119" s="35" t="s">
        <v>112</v>
      </c>
      <c r="G119" s="35" t="s">
        <v>217</v>
      </c>
      <c r="H119" s="36"/>
      <c r="I119" s="102">
        <f>I120</f>
        <v>236.2</v>
      </c>
      <c r="J119" s="102">
        <f>J120</f>
        <v>236.2</v>
      </c>
      <c r="K119" s="103">
        <f>K120</f>
        <v>236.2</v>
      </c>
    </row>
    <row r="120" spans="1:11" ht="36">
      <c r="A120" s="285"/>
      <c r="B120" s="7"/>
      <c r="C120" s="43" t="s">
        <v>150</v>
      </c>
      <c r="D120" s="73" t="s">
        <v>38</v>
      </c>
      <c r="E120" s="44" t="s">
        <v>110</v>
      </c>
      <c r="F120" s="44" t="s">
        <v>112</v>
      </c>
      <c r="G120" s="44" t="s">
        <v>217</v>
      </c>
      <c r="H120" s="45" t="s">
        <v>149</v>
      </c>
      <c r="I120" s="46">
        <f>237.1-0.9</f>
        <v>236.2</v>
      </c>
      <c r="J120" s="46">
        <f>237.1-0.9</f>
        <v>236.2</v>
      </c>
      <c r="K120" s="47">
        <f>237.1-0.9</f>
        <v>236.2</v>
      </c>
    </row>
    <row r="121" spans="1:11" ht="42" customHeight="1">
      <c r="A121" s="285"/>
      <c r="B121" s="7"/>
      <c r="C121" s="148" t="s">
        <v>219</v>
      </c>
      <c r="D121" s="27" t="s">
        <v>38</v>
      </c>
      <c r="E121" s="27" t="s">
        <v>110</v>
      </c>
      <c r="F121" s="27" t="s">
        <v>112</v>
      </c>
      <c r="G121" s="27" t="s">
        <v>218</v>
      </c>
      <c r="H121" s="30"/>
      <c r="I121" s="31">
        <f aca="true" t="shared" si="10" ref="I121:K122">I122</f>
        <v>6</v>
      </c>
      <c r="J121" s="31">
        <f t="shared" si="10"/>
        <v>6</v>
      </c>
      <c r="K121" s="32">
        <f t="shared" si="10"/>
        <v>6</v>
      </c>
    </row>
    <row r="122" spans="1:11" ht="42" customHeight="1">
      <c r="A122" s="285"/>
      <c r="B122" s="7"/>
      <c r="C122" s="149" t="s">
        <v>121</v>
      </c>
      <c r="D122" s="146" t="s">
        <v>38</v>
      </c>
      <c r="E122" s="146" t="s">
        <v>110</v>
      </c>
      <c r="F122" s="146" t="s">
        <v>112</v>
      </c>
      <c r="G122" s="146" t="s">
        <v>220</v>
      </c>
      <c r="H122" s="150"/>
      <c r="I122" s="151">
        <f t="shared" si="10"/>
        <v>6</v>
      </c>
      <c r="J122" s="151">
        <f t="shared" si="10"/>
        <v>6</v>
      </c>
      <c r="K122" s="152">
        <f t="shared" si="10"/>
        <v>6</v>
      </c>
    </row>
    <row r="123" spans="1:11" ht="42" customHeight="1">
      <c r="A123" s="285"/>
      <c r="B123" s="7"/>
      <c r="C123" s="43" t="s">
        <v>150</v>
      </c>
      <c r="D123" s="44" t="s">
        <v>38</v>
      </c>
      <c r="E123" s="44" t="s">
        <v>110</v>
      </c>
      <c r="F123" s="44" t="s">
        <v>112</v>
      </c>
      <c r="G123" s="44" t="s">
        <v>220</v>
      </c>
      <c r="H123" s="45" t="s">
        <v>149</v>
      </c>
      <c r="I123" s="46">
        <v>6</v>
      </c>
      <c r="J123" s="46">
        <v>6</v>
      </c>
      <c r="K123" s="47">
        <v>6</v>
      </c>
    </row>
    <row r="124" spans="1:11" ht="21.75" customHeight="1">
      <c r="A124" s="285"/>
      <c r="B124" s="7"/>
      <c r="C124" s="87" t="s">
        <v>52</v>
      </c>
      <c r="D124" s="27" t="s">
        <v>38</v>
      </c>
      <c r="E124" s="27" t="s">
        <v>110</v>
      </c>
      <c r="F124" s="27" t="s">
        <v>112</v>
      </c>
      <c r="G124" s="27" t="s">
        <v>64</v>
      </c>
      <c r="H124" s="30"/>
      <c r="I124" s="125">
        <f aca="true" t="shared" si="11" ref="I124:K126">I125</f>
        <v>319.8</v>
      </c>
      <c r="J124" s="125">
        <f t="shared" si="11"/>
        <v>1254.2</v>
      </c>
      <c r="K124" s="135">
        <f t="shared" si="11"/>
        <v>341</v>
      </c>
    </row>
    <row r="125" spans="1:11" ht="18.75" customHeight="1">
      <c r="A125" s="285"/>
      <c r="B125" s="7"/>
      <c r="C125" s="87" t="s">
        <v>53</v>
      </c>
      <c r="D125" s="108" t="s">
        <v>38</v>
      </c>
      <c r="E125" s="27" t="s">
        <v>110</v>
      </c>
      <c r="F125" s="27" t="s">
        <v>112</v>
      </c>
      <c r="G125" s="27" t="s">
        <v>65</v>
      </c>
      <c r="H125" s="30"/>
      <c r="I125" s="31">
        <f t="shared" si="11"/>
        <v>319.8</v>
      </c>
      <c r="J125" s="31">
        <f t="shared" si="11"/>
        <v>1254.2</v>
      </c>
      <c r="K125" s="31">
        <f t="shared" si="11"/>
        <v>341</v>
      </c>
    </row>
    <row r="126" spans="1:11" ht="48.75" customHeight="1">
      <c r="A126" s="285"/>
      <c r="B126" s="7"/>
      <c r="C126" s="88" t="s">
        <v>136</v>
      </c>
      <c r="D126" s="101" t="s">
        <v>38</v>
      </c>
      <c r="E126" s="35" t="s">
        <v>110</v>
      </c>
      <c r="F126" s="35" t="s">
        <v>112</v>
      </c>
      <c r="G126" s="35" t="s">
        <v>137</v>
      </c>
      <c r="H126" s="60"/>
      <c r="I126" s="37">
        <f t="shared" si="11"/>
        <v>319.8</v>
      </c>
      <c r="J126" s="37">
        <f t="shared" si="11"/>
        <v>1254.2</v>
      </c>
      <c r="K126" s="72">
        <f t="shared" si="11"/>
        <v>341</v>
      </c>
    </row>
    <row r="127" spans="1:11" ht="41.25" customHeight="1">
      <c r="A127" s="285"/>
      <c r="B127" s="7"/>
      <c r="C127" s="43" t="s">
        <v>150</v>
      </c>
      <c r="D127" s="73" t="s">
        <v>38</v>
      </c>
      <c r="E127" s="44" t="s">
        <v>110</v>
      </c>
      <c r="F127" s="44" t="s">
        <v>112</v>
      </c>
      <c r="G127" s="44" t="s">
        <v>137</v>
      </c>
      <c r="H127" s="45" t="s">
        <v>149</v>
      </c>
      <c r="I127" s="46">
        <f>319.8</f>
        <v>319.8</v>
      </c>
      <c r="J127" s="46">
        <v>1254.2</v>
      </c>
      <c r="K127" s="47">
        <v>341</v>
      </c>
    </row>
    <row r="128" spans="1:11" ht="17.25" customHeight="1">
      <c r="A128" s="285"/>
      <c r="B128" s="7"/>
      <c r="C128" s="87" t="s">
        <v>44</v>
      </c>
      <c r="D128" s="27" t="s">
        <v>38</v>
      </c>
      <c r="E128" s="27" t="s">
        <v>110</v>
      </c>
      <c r="F128" s="27" t="s">
        <v>114</v>
      </c>
      <c r="G128" s="154"/>
      <c r="H128" s="82"/>
      <c r="I128" s="56">
        <f aca="true" t="shared" si="12" ref="I128:K131">I129</f>
        <v>7</v>
      </c>
      <c r="J128" s="56">
        <f t="shared" si="12"/>
        <v>7</v>
      </c>
      <c r="K128" s="56">
        <f t="shared" si="12"/>
        <v>7</v>
      </c>
    </row>
    <row r="129" spans="1:11" ht="57.75" customHeight="1">
      <c r="A129" s="285"/>
      <c r="B129" s="7"/>
      <c r="C129" s="87" t="s">
        <v>222</v>
      </c>
      <c r="D129" s="108" t="s">
        <v>38</v>
      </c>
      <c r="E129" s="27" t="s">
        <v>110</v>
      </c>
      <c r="F129" s="27" t="s">
        <v>114</v>
      </c>
      <c r="G129" s="27" t="s">
        <v>77</v>
      </c>
      <c r="H129" s="49"/>
      <c r="I129" s="31">
        <f>I131</f>
        <v>7</v>
      </c>
      <c r="J129" s="31">
        <f>J131</f>
        <v>7</v>
      </c>
      <c r="K129" s="32">
        <f>K131</f>
        <v>7</v>
      </c>
    </row>
    <row r="130" spans="1:11" ht="33" customHeight="1">
      <c r="A130" s="285"/>
      <c r="B130" s="7"/>
      <c r="C130" s="122" t="s">
        <v>292</v>
      </c>
      <c r="D130" s="108" t="s">
        <v>38</v>
      </c>
      <c r="E130" s="108" t="s">
        <v>110</v>
      </c>
      <c r="F130" s="108" t="s">
        <v>114</v>
      </c>
      <c r="G130" s="108" t="s">
        <v>283</v>
      </c>
      <c r="H130" s="132"/>
      <c r="I130" s="125">
        <f>I131</f>
        <v>7</v>
      </c>
      <c r="J130" s="125">
        <f>J131</f>
        <v>7</v>
      </c>
      <c r="K130" s="125">
        <f>K131</f>
        <v>7</v>
      </c>
    </row>
    <row r="131" spans="1:11" ht="57.75" customHeight="1">
      <c r="A131" s="285"/>
      <c r="B131" s="7"/>
      <c r="C131" s="134" t="s">
        <v>223</v>
      </c>
      <c r="D131" s="108" t="s">
        <v>38</v>
      </c>
      <c r="E131" s="27" t="s">
        <v>110</v>
      </c>
      <c r="F131" s="27" t="s">
        <v>114</v>
      </c>
      <c r="G131" s="27" t="s">
        <v>221</v>
      </c>
      <c r="H131" s="132"/>
      <c r="I131" s="125">
        <f t="shared" si="12"/>
        <v>7</v>
      </c>
      <c r="J131" s="125">
        <f t="shared" si="12"/>
        <v>7</v>
      </c>
      <c r="K131" s="135">
        <f t="shared" si="12"/>
        <v>7</v>
      </c>
    </row>
    <row r="132" spans="1:11" ht="75.75" customHeight="1">
      <c r="A132" s="285"/>
      <c r="B132" s="7"/>
      <c r="C132" s="134" t="s">
        <v>225</v>
      </c>
      <c r="D132" s="112" t="s">
        <v>38</v>
      </c>
      <c r="E132" s="67" t="s">
        <v>110</v>
      </c>
      <c r="F132" s="67" t="s">
        <v>114</v>
      </c>
      <c r="G132" s="67" t="s">
        <v>224</v>
      </c>
      <c r="H132" s="132"/>
      <c r="I132" s="125">
        <f>SUM(I133:I133)</f>
        <v>7</v>
      </c>
      <c r="J132" s="125">
        <f>SUM(J133:J133)</f>
        <v>7</v>
      </c>
      <c r="K132" s="125">
        <f>SUM(K133:K133)</f>
        <v>7</v>
      </c>
    </row>
    <row r="133" spans="1:11" ht="36">
      <c r="A133" s="285"/>
      <c r="B133" s="7"/>
      <c r="C133" s="116" t="s">
        <v>174</v>
      </c>
      <c r="D133" s="117" t="s">
        <v>38</v>
      </c>
      <c r="E133" s="59" t="s">
        <v>110</v>
      </c>
      <c r="F133" s="59" t="s">
        <v>114</v>
      </c>
      <c r="G133" s="59" t="s">
        <v>224</v>
      </c>
      <c r="H133" s="59" t="s">
        <v>173</v>
      </c>
      <c r="I133" s="61">
        <v>7</v>
      </c>
      <c r="J133" s="61">
        <v>7</v>
      </c>
      <c r="K133" s="155">
        <v>7</v>
      </c>
    </row>
    <row r="134" spans="1:11" ht="18.75">
      <c r="A134" s="285"/>
      <c r="B134" s="7"/>
      <c r="C134" s="29" t="s">
        <v>25</v>
      </c>
      <c r="D134" s="22" t="s">
        <v>38</v>
      </c>
      <c r="E134" s="27" t="s">
        <v>113</v>
      </c>
      <c r="F134" s="27"/>
      <c r="G134" s="27" t="s">
        <v>16</v>
      </c>
      <c r="H134" s="30" t="s">
        <v>16</v>
      </c>
      <c r="I134" s="31">
        <f>I135+I144+I164</f>
        <v>7430.1</v>
      </c>
      <c r="J134" s="31">
        <f>J135+J144+J164</f>
        <v>1924.1</v>
      </c>
      <c r="K134" s="32">
        <f>K135+K144+K164</f>
        <v>1915.8</v>
      </c>
    </row>
    <row r="135" spans="1:11" ht="18.75">
      <c r="A135" s="285"/>
      <c r="B135" s="7"/>
      <c r="C135" s="29" t="s">
        <v>26</v>
      </c>
      <c r="D135" s="27" t="s">
        <v>38</v>
      </c>
      <c r="E135" s="67" t="s">
        <v>113</v>
      </c>
      <c r="F135" s="67" t="s">
        <v>103</v>
      </c>
      <c r="G135" s="67"/>
      <c r="H135" s="30"/>
      <c r="I135" s="31">
        <f aca="true" t="shared" si="13" ref="I135:K136">I136</f>
        <v>849.5</v>
      </c>
      <c r="J135" s="31">
        <f t="shared" si="13"/>
        <v>245.3</v>
      </c>
      <c r="K135" s="32">
        <f t="shared" si="13"/>
        <v>245.3</v>
      </c>
    </row>
    <row r="136" spans="1:11" ht="18.75">
      <c r="A136" s="285"/>
      <c r="B136" s="7"/>
      <c r="C136" s="29" t="s">
        <v>52</v>
      </c>
      <c r="D136" s="133" t="s">
        <v>38</v>
      </c>
      <c r="E136" s="27" t="s">
        <v>113</v>
      </c>
      <c r="F136" s="27" t="s">
        <v>103</v>
      </c>
      <c r="G136" s="67" t="s">
        <v>64</v>
      </c>
      <c r="H136" s="30"/>
      <c r="I136" s="31">
        <f t="shared" si="13"/>
        <v>849.5</v>
      </c>
      <c r="J136" s="31">
        <f t="shared" si="13"/>
        <v>245.3</v>
      </c>
      <c r="K136" s="32">
        <f t="shared" si="13"/>
        <v>245.3</v>
      </c>
    </row>
    <row r="137" spans="1:11" ht="18.75">
      <c r="A137" s="285"/>
      <c r="B137" s="7"/>
      <c r="C137" s="87" t="s">
        <v>53</v>
      </c>
      <c r="D137" s="27" t="s">
        <v>38</v>
      </c>
      <c r="E137" s="27" t="s">
        <v>113</v>
      </c>
      <c r="F137" s="27" t="s">
        <v>103</v>
      </c>
      <c r="G137" s="27" t="s">
        <v>65</v>
      </c>
      <c r="H137" s="30"/>
      <c r="I137" s="31">
        <f>I142+I140+I138</f>
        <v>849.5</v>
      </c>
      <c r="J137" s="31">
        <f>J142+J140</f>
        <v>245.3</v>
      </c>
      <c r="K137" s="31">
        <f>K142+K140</f>
        <v>245.3</v>
      </c>
    </row>
    <row r="138" spans="1:11" ht="75">
      <c r="A138" s="285"/>
      <c r="B138" s="7"/>
      <c r="C138" s="88" t="s">
        <v>304</v>
      </c>
      <c r="D138" s="101" t="s">
        <v>38</v>
      </c>
      <c r="E138" s="35" t="s">
        <v>113</v>
      </c>
      <c r="F138" s="35" t="s">
        <v>103</v>
      </c>
      <c r="G138" s="279" t="s">
        <v>303</v>
      </c>
      <c r="H138" s="60"/>
      <c r="I138" s="37">
        <f>I139</f>
        <v>204</v>
      </c>
      <c r="J138" s="37">
        <f>J139</f>
        <v>0</v>
      </c>
      <c r="K138" s="72">
        <f>K139</f>
        <v>0</v>
      </c>
    </row>
    <row r="139" spans="1:11" ht="33.75" customHeight="1">
      <c r="A139" s="285"/>
      <c r="B139" s="7"/>
      <c r="C139" s="43" t="s">
        <v>141</v>
      </c>
      <c r="D139" s="44" t="s">
        <v>38</v>
      </c>
      <c r="E139" s="44" t="s">
        <v>113</v>
      </c>
      <c r="F139" s="44" t="s">
        <v>103</v>
      </c>
      <c r="G139" s="44" t="s">
        <v>303</v>
      </c>
      <c r="H139" s="45" t="s">
        <v>142</v>
      </c>
      <c r="I139" s="46">
        <v>204</v>
      </c>
      <c r="J139" s="46">
        <v>0</v>
      </c>
      <c r="K139" s="47">
        <v>0</v>
      </c>
    </row>
    <row r="140" spans="1:11" ht="38.25" customHeight="1">
      <c r="A140" s="285"/>
      <c r="B140" s="7"/>
      <c r="C140" s="88" t="s">
        <v>172</v>
      </c>
      <c r="D140" s="101" t="s">
        <v>38</v>
      </c>
      <c r="E140" s="35" t="s">
        <v>113</v>
      </c>
      <c r="F140" s="35" t="s">
        <v>103</v>
      </c>
      <c r="G140" s="156" t="s">
        <v>171</v>
      </c>
      <c r="H140" s="60"/>
      <c r="I140" s="37">
        <f>I141</f>
        <v>378.2</v>
      </c>
      <c r="J140" s="37">
        <f>J141</f>
        <v>0</v>
      </c>
      <c r="K140" s="72">
        <f>K141</f>
        <v>0</v>
      </c>
    </row>
    <row r="141" spans="1:11" ht="36">
      <c r="A141" s="285"/>
      <c r="B141" s="7"/>
      <c r="C141" s="43" t="s">
        <v>150</v>
      </c>
      <c r="D141" s="44" t="s">
        <v>38</v>
      </c>
      <c r="E141" s="44" t="s">
        <v>113</v>
      </c>
      <c r="F141" s="44" t="s">
        <v>103</v>
      </c>
      <c r="G141" s="44" t="s">
        <v>171</v>
      </c>
      <c r="H141" s="45" t="s">
        <v>149</v>
      </c>
      <c r="I141" s="46">
        <f>300.2+100-22</f>
        <v>378.2</v>
      </c>
      <c r="J141" s="46">
        <v>0</v>
      </c>
      <c r="K141" s="47">
        <v>0</v>
      </c>
    </row>
    <row r="142" spans="1:11" ht="37.5">
      <c r="A142" s="285"/>
      <c r="B142" s="7"/>
      <c r="C142" s="88" t="s">
        <v>185</v>
      </c>
      <c r="D142" s="101" t="s">
        <v>38</v>
      </c>
      <c r="E142" s="35" t="s">
        <v>113</v>
      </c>
      <c r="F142" s="35" t="s">
        <v>103</v>
      </c>
      <c r="G142" s="156" t="s">
        <v>184</v>
      </c>
      <c r="H142" s="60"/>
      <c r="I142" s="37">
        <f>I143</f>
        <v>267.3</v>
      </c>
      <c r="J142" s="37">
        <f>J143</f>
        <v>245.3</v>
      </c>
      <c r="K142" s="72">
        <f>K143</f>
        <v>245.3</v>
      </c>
    </row>
    <row r="143" spans="1:11" ht="36">
      <c r="A143" s="285"/>
      <c r="B143" s="7"/>
      <c r="C143" s="43" t="s">
        <v>150</v>
      </c>
      <c r="D143" s="44" t="s">
        <v>38</v>
      </c>
      <c r="E143" s="44" t="s">
        <v>113</v>
      </c>
      <c r="F143" s="44" t="s">
        <v>103</v>
      </c>
      <c r="G143" s="44" t="s">
        <v>184</v>
      </c>
      <c r="H143" s="45" t="s">
        <v>149</v>
      </c>
      <c r="I143" s="46">
        <f>245.3+22</f>
        <v>267.3</v>
      </c>
      <c r="J143" s="46">
        <v>245.3</v>
      </c>
      <c r="K143" s="47">
        <v>245.3</v>
      </c>
    </row>
    <row r="144" spans="1:11" ht="18.75">
      <c r="A144" s="285"/>
      <c r="B144" s="7"/>
      <c r="C144" s="87" t="s">
        <v>27</v>
      </c>
      <c r="D144" s="108" t="s">
        <v>38</v>
      </c>
      <c r="E144" s="74" t="s">
        <v>113</v>
      </c>
      <c r="F144" s="27" t="s">
        <v>104</v>
      </c>
      <c r="G144" s="74" t="s">
        <v>16</v>
      </c>
      <c r="H144" s="141" t="s">
        <v>16</v>
      </c>
      <c r="I144" s="131">
        <f>I156+I145</f>
        <v>2258</v>
      </c>
      <c r="J144" s="131">
        <f>J156+J145</f>
        <v>0</v>
      </c>
      <c r="K144" s="157">
        <f>K156+K145</f>
        <v>0</v>
      </c>
    </row>
    <row r="145" spans="1:11" ht="56.25">
      <c r="A145" s="285"/>
      <c r="B145" s="7"/>
      <c r="C145" s="158" t="s">
        <v>120</v>
      </c>
      <c r="D145" s="65" t="s">
        <v>38</v>
      </c>
      <c r="E145" s="65" t="s">
        <v>113</v>
      </c>
      <c r="F145" s="65" t="s">
        <v>104</v>
      </c>
      <c r="G145" s="75" t="s">
        <v>226</v>
      </c>
      <c r="H145" s="159"/>
      <c r="I145" s="160">
        <f>I147+I151</f>
        <v>751.5999999999999</v>
      </c>
      <c r="J145" s="160">
        <f>J147+J151</f>
        <v>0</v>
      </c>
      <c r="K145" s="160">
        <f>K147+K151</f>
        <v>0</v>
      </c>
    </row>
    <row r="146" spans="1:11" ht="18.75">
      <c r="A146" s="285"/>
      <c r="B146" s="7"/>
      <c r="C146" s="122" t="s">
        <v>292</v>
      </c>
      <c r="D146" s="65" t="s">
        <v>38</v>
      </c>
      <c r="E146" s="65" t="s">
        <v>113</v>
      </c>
      <c r="F146" s="65" t="s">
        <v>104</v>
      </c>
      <c r="G146" s="75" t="s">
        <v>284</v>
      </c>
      <c r="H146" s="159"/>
      <c r="I146" s="160">
        <f aca="true" t="shared" si="14" ref="I146:K148">I147</f>
        <v>56.8</v>
      </c>
      <c r="J146" s="160">
        <f t="shared" si="14"/>
        <v>0</v>
      </c>
      <c r="K146" s="160">
        <f t="shared" si="14"/>
        <v>0</v>
      </c>
    </row>
    <row r="147" spans="1:11" ht="56.25">
      <c r="A147" s="285"/>
      <c r="B147" s="7"/>
      <c r="C147" s="158" t="s">
        <v>228</v>
      </c>
      <c r="D147" s="65" t="s">
        <v>38</v>
      </c>
      <c r="E147" s="65" t="s">
        <v>113</v>
      </c>
      <c r="F147" s="65" t="s">
        <v>104</v>
      </c>
      <c r="G147" s="75" t="s">
        <v>227</v>
      </c>
      <c r="H147" s="159"/>
      <c r="I147" s="160">
        <f t="shared" si="14"/>
        <v>56.8</v>
      </c>
      <c r="J147" s="160">
        <f t="shared" si="14"/>
        <v>0</v>
      </c>
      <c r="K147" s="160">
        <f t="shared" si="14"/>
        <v>0</v>
      </c>
    </row>
    <row r="148" spans="1:11" ht="37.5">
      <c r="A148" s="285"/>
      <c r="B148" s="7"/>
      <c r="C148" s="76" t="s">
        <v>155</v>
      </c>
      <c r="D148" s="101" t="s">
        <v>38</v>
      </c>
      <c r="E148" s="101" t="s">
        <v>113</v>
      </c>
      <c r="F148" s="101" t="s">
        <v>104</v>
      </c>
      <c r="G148" s="101" t="s">
        <v>229</v>
      </c>
      <c r="H148" s="118"/>
      <c r="I148" s="77">
        <f t="shared" si="14"/>
        <v>56.8</v>
      </c>
      <c r="J148" s="77">
        <f t="shared" si="14"/>
        <v>0</v>
      </c>
      <c r="K148" s="78">
        <f t="shared" si="14"/>
        <v>0</v>
      </c>
    </row>
    <row r="149" spans="1:11" ht="36">
      <c r="A149" s="285"/>
      <c r="B149" s="7"/>
      <c r="C149" s="43" t="s">
        <v>150</v>
      </c>
      <c r="D149" s="73" t="s">
        <v>38</v>
      </c>
      <c r="E149" s="73" t="s">
        <v>113</v>
      </c>
      <c r="F149" s="73" t="s">
        <v>104</v>
      </c>
      <c r="G149" s="73" t="s">
        <v>229</v>
      </c>
      <c r="H149" s="120" t="s">
        <v>149</v>
      </c>
      <c r="I149" s="161">
        <f>145-88.2</f>
        <v>56.8</v>
      </c>
      <c r="J149" s="161">
        <v>0</v>
      </c>
      <c r="K149" s="162">
        <v>0</v>
      </c>
    </row>
    <row r="150" spans="1:11" ht="18.75">
      <c r="A150" s="285"/>
      <c r="B150" s="7"/>
      <c r="C150" s="122" t="s">
        <v>286</v>
      </c>
      <c r="D150" s="65" t="s">
        <v>38</v>
      </c>
      <c r="E150" s="65" t="s">
        <v>113</v>
      </c>
      <c r="F150" s="65" t="s">
        <v>104</v>
      </c>
      <c r="G150" s="75" t="s">
        <v>285</v>
      </c>
      <c r="H150" s="159"/>
      <c r="I150" s="160">
        <f>I151</f>
        <v>694.8</v>
      </c>
      <c r="J150" s="160">
        <f>J151</f>
        <v>0</v>
      </c>
      <c r="K150" s="160">
        <f>K151</f>
        <v>0</v>
      </c>
    </row>
    <row r="151" spans="1:11" ht="56.25">
      <c r="A151" s="285"/>
      <c r="B151" s="7"/>
      <c r="C151" s="158" t="s">
        <v>272</v>
      </c>
      <c r="D151" s="65" t="s">
        <v>38</v>
      </c>
      <c r="E151" s="65" t="s">
        <v>113</v>
      </c>
      <c r="F151" s="65" t="s">
        <v>104</v>
      </c>
      <c r="G151" s="75" t="s">
        <v>271</v>
      </c>
      <c r="H151" s="159"/>
      <c r="I151" s="160">
        <f>I152+I154</f>
        <v>694.8</v>
      </c>
      <c r="J151" s="160">
        <f>J152+J154</f>
        <v>0</v>
      </c>
      <c r="K151" s="160">
        <f>K152+K154</f>
        <v>0</v>
      </c>
    </row>
    <row r="152" spans="1:11" ht="37.5">
      <c r="A152" s="285"/>
      <c r="B152" s="7"/>
      <c r="C152" s="76" t="s">
        <v>155</v>
      </c>
      <c r="D152" s="101" t="s">
        <v>38</v>
      </c>
      <c r="E152" s="101" t="s">
        <v>113</v>
      </c>
      <c r="F152" s="101" t="s">
        <v>104</v>
      </c>
      <c r="G152" s="101" t="s">
        <v>230</v>
      </c>
      <c r="H152" s="118"/>
      <c r="I152" s="77">
        <f>I153</f>
        <v>106.79999999999995</v>
      </c>
      <c r="J152" s="77">
        <f>J153</f>
        <v>0</v>
      </c>
      <c r="K152" s="78">
        <f>K153</f>
        <v>0</v>
      </c>
    </row>
    <row r="153" spans="1:11" ht="36">
      <c r="A153" s="285"/>
      <c r="B153" s="7"/>
      <c r="C153" s="43" t="s">
        <v>150</v>
      </c>
      <c r="D153" s="73" t="s">
        <v>38</v>
      </c>
      <c r="E153" s="73" t="s">
        <v>113</v>
      </c>
      <c r="F153" s="73" t="s">
        <v>104</v>
      </c>
      <c r="G153" s="73" t="s">
        <v>230</v>
      </c>
      <c r="H153" s="120" t="s">
        <v>149</v>
      </c>
      <c r="I153" s="161">
        <f>711.4-604.6</f>
        <v>106.79999999999995</v>
      </c>
      <c r="J153" s="161">
        <v>0</v>
      </c>
      <c r="K153" s="162">
        <v>0</v>
      </c>
    </row>
    <row r="154" spans="1:11" ht="37.5">
      <c r="A154" s="285"/>
      <c r="B154" s="7"/>
      <c r="C154" s="76" t="s">
        <v>273</v>
      </c>
      <c r="D154" s="101" t="s">
        <v>38</v>
      </c>
      <c r="E154" s="101" t="s">
        <v>113</v>
      </c>
      <c r="F154" s="101" t="s">
        <v>104</v>
      </c>
      <c r="G154" s="101" t="s">
        <v>270</v>
      </c>
      <c r="H154" s="118"/>
      <c r="I154" s="77">
        <f>I155</f>
        <v>588</v>
      </c>
      <c r="J154" s="77">
        <f>J155</f>
        <v>0</v>
      </c>
      <c r="K154" s="78">
        <f>K155</f>
        <v>0</v>
      </c>
    </row>
    <row r="155" spans="1:11" ht="36">
      <c r="A155" s="285"/>
      <c r="B155" s="7"/>
      <c r="C155" s="43" t="s">
        <v>150</v>
      </c>
      <c r="D155" s="73" t="s">
        <v>38</v>
      </c>
      <c r="E155" s="73" t="s">
        <v>113</v>
      </c>
      <c r="F155" s="73" t="s">
        <v>104</v>
      </c>
      <c r="G155" s="73" t="s">
        <v>270</v>
      </c>
      <c r="H155" s="120" t="s">
        <v>149</v>
      </c>
      <c r="I155" s="161">
        <v>588</v>
      </c>
      <c r="J155" s="161">
        <v>0</v>
      </c>
      <c r="K155" s="162">
        <v>0</v>
      </c>
    </row>
    <row r="156" spans="1:11" ht="18.75">
      <c r="A156" s="285"/>
      <c r="B156" s="7"/>
      <c r="C156" s="87" t="s">
        <v>52</v>
      </c>
      <c r="D156" s="27" t="s">
        <v>38</v>
      </c>
      <c r="E156" s="27" t="s">
        <v>113</v>
      </c>
      <c r="F156" s="27" t="s">
        <v>104</v>
      </c>
      <c r="G156" s="27" t="s">
        <v>64</v>
      </c>
      <c r="H156" s="30"/>
      <c r="I156" s="131">
        <f>I157</f>
        <v>1506.4</v>
      </c>
      <c r="J156" s="131">
        <f>J157</f>
        <v>0</v>
      </c>
      <c r="K156" s="163">
        <f>K157</f>
        <v>0</v>
      </c>
    </row>
    <row r="157" spans="1:11" ht="18.75">
      <c r="A157" s="285"/>
      <c r="B157" s="7"/>
      <c r="C157" s="164" t="s">
        <v>53</v>
      </c>
      <c r="D157" s="75" t="s">
        <v>38</v>
      </c>
      <c r="E157" s="22" t="s">
        <v>113</v>
      </c>
      <c r="F157" s="22" t="s">
        <v>104</v>
      </c>
      <c r="G157" s="22" t="s">
        <v>65</v>
      </c>
      <c r="H157" s="23"/>
      <c r="I157" s="92">
        <f>I158+I160+I162</f>
        <v>1506.4</v>
      </c>
      <c r="J157" s="92">
        <f>J158+J160</f>
        <v>0</v>
      </c>
      <c r="K157" s="92">
        <f>K158+K160</f>
        <v>0</v>
      </c>
    </row>
    <row r="158" spans="1:11" ht="56.25">
      <c r="A158" s="285"/>
      <c r="B158" s="7"/>
      <c r="C158" s="165" t="s">
        <v>188</v>
      </c>
      <c r="D158" s="35" t="s">
        <v>38</v>
      </c>
      <c r="E158" s="35" t="s">
        <v>113</v>
      </c>
      <c r="F158" s="35" t="s">
        <v>104</v>
      </c>
      <c r="G158" s="35" t="s">
        <v>79</v>
      </c>
      <c r="H158" s="60"/>
      <c r="I158" s="102">
        <f>I159</f>
        <v>730.8</v>
      </c>
      <c r="J158" s="102">
        <f>J159</f>
        <v>0</v>
      </c>
      <c r="K158" s="103">
        <f>K159</f>
        <v>0</v>
      </c>
    </row>
    <row r="159" spans="1:11" ht="18.75">
      <c r="A159" s="285"/>
      <c r="B159" s="7"/>
      <c r="C159" s="166" t="s">
        <v>141</v>
      </c>
      <c r="D159" s="73" t="s">
        <v>38</v>
      </c>
      <c r="E159" s="44" t="s">
        <v>113</v>
      </c>
      <c r="F159" s="44" t="s">
        <v>104</v>
      </c>
      <c r="G159" s="44" t="s">
        <v>79</v>
      </c>
      <c r="H159" s="45" t="s">
        <v>142</v>
      </c>
      <c r="I159" s="46">
        <f>125+605.9-0.1</f>
        <v>730.8</v>
      </c>
      <c r="J159" s="46">
        <v>0</v>
      </c>
      <c r="K159" s="47">
        <v>0</v>
      </c>
    </row>
    <row r="160" spans="1:11" ht="39.75" customHeight="1">
      <c r="A160" s="285"/>
      <c r="B160" s="7"/>
      <c r="C160" s="76" t="s">
        <v>154</v>
      </c>
      <c r="D160" s="35" t="s">
        <v>38</v>
      </c>
      <c r="E160" s="35" t="s">
        <v>113</v>
      </c>
      <c r="F160" s="35" t="s">
        <v>104</v>
      </c>
      <c r="G160" s="35" t="s">
        <v>153</v>
      </c>
      <c r="H160" s="36"/>
      <c r="I160" s="102">
        <f>I161</f>
        <v>685.6</v>
      </c>
      <c r="J160" s="102">
        <f>J161</f>
        <v>0</v>
      </c>
      <c r="K160" s="103">
        <f>K161</f>
        <v>0</v>
      </c>
    </row>
    <row r="161" spans="1:11" ht="36">
      <c r="A161" s="285"/>
      <c r="B161" s="7"/>
      <c r="C161" s="43" t="s">
        <v>150</v>
      </c>
      <c r="D161" s="73" t="s">
        <v>38</v>
      </c>
      <c r="E161" s="44" t="s">
        <v>113</v>
      </c>
      <c r="F161" s="44" t="s">
        <v>104</v>
      </c>
      <c r="G161" s="44" t="s">
        <v>153</v>
      </c>
      <c r="H161" s="45" t="s">
        <v>149</v>
      </c>
      <c r="I161" s="161">
        <v>685.6</v>
      </c>
      <c r="J161" s="161">
        <v>0</v>
      </c>
      <c r="K161" s="162">
        <v>0</v>
      </c>
    </row>
    <row r="162" spans="1:11" ht="37.5">
      <c r="A162" s="285"/>
      <c r="B162" s="7"/>
      <c r="C162" s="76" t="s">
        <v>299</v>
      </c>
      <c r="D162" s="35" t="s">
        <v>38</v>
      </c>
      <c r="E162" s="35" t="s">
        <v>113</v>
      </c>
      <c r="F162" s="35" t="s">
        <v>104</v>
      </c>
      <c r="G162" s="35" t="s">
        <v>298</v>
      </c>
      <c r="H162" s="36"/>
      <c r="I162" s="102">
        <f>I163</f>
        <v>90</v>
      </c>
      <c r="J162" s="102">
        <f>J163</f>
        <v>0</v>
      </c>
      <c r="K162" s="103">
        <f>K163</f>
        <v>0</v>
      </c>
    </row>
    <row r="163" spans="1:11" ht="36">
      <c r="A163" s="285"/>
      <c r="B163" s="7"/>
      <c r="C163" s="43" t="s">
        <v>150</v>
      </c>
      <c r="D163" s="73" t="s">
        <v>38</v>
      </c>
      <c r="E163" s="44" t="s">
        <v>113</v>
      </c>
      <c r="F163" s="44" t="s">
        <v>104</v>
      </c>
      <c r="G163" s="44" t="s">
        <v>298</v>
      </c>
      <c r="H163" s="45" t="s">
        <v>149</v>
      </c>
      <c r="I163" s="161">
        <v>90</v>
      </c>
      <c r="J163" s="161">
        <v>0</v>
      </c>
      <c r="K163" s="162">
        <v>0</v>
      </c>
    </row>
    <row r="164" spans="1:11" ht="18.75">
      <c r="A164" s="285"/>
      <c r="B164" s="7"/>
      <c r="C164" s="29" t="s">
        <v>28</v>
      </c>
      <c r="D164" s="22" t="s">
        <v>38</v>
      </c>
      <c r="E164" s="22" t="s">
        <v>113</v>
      </c>
      <c r="F164" s="138" t="s">
        <v>105</v>
      </c>
      <c r="G164" s="167"/>
      <c r="H164" s="68"/>
      <c r="I164" s="168">
        <f>I192+I165+I187+I175+I170</f>
        <v>4322.6</v>
      </c>
      <c r="J164" s="168">
        <f>J192+J165+J187+J175+J170</f>
        <v>1678.8</v>
      </c>
      <c r="K164" s="168">
        <f>K192+K165+K187+K175+K170</f>
        <v>1670.5</v>
      </c>
    </row>
    <row r="165" spans="1:11" ht="75">
      <c r="A165" s="285"/>
      <c r="B165" s="7"/>
      <c r="C165" s="169" t="s">
        <v>233</v>
      </c>
      <c r="D165" s="27" t="s">
        <v>38</v>
      </c>
      <c r="E165" s="67" t="s">
        <v>113</v>
      </c>
      <c r="F165" s="67" t="s">
        <v>105</v>
      </c>
      <c r="G165" s="67" t="s">
        <v>78</v>
      </c>
      <c r="H165" s="147"/>
      <c r="I165" s="131">
        <f>I168</f>
        <v>350</v>
      </c>
      <c r="J165" s="131">
        <f>J168</f>
        <v>100</v>
      </c>
      <c r="K165" s="170">
        <f>K168</f>
        <v>100</v>
      </c>
    </row>
    <row r="166" spans="1:11" ht="28.5" customHeight="1">
      <c r="A166" s="285"/>
      <c r="B166" s="7"/>
      <c r="C166" s="122" t="s">
        <v>292</v>
      </c>
      <c r="D166" s="27" t="s">
        <v>38</v>
      </c>
      <c r="E166" s="67" t="s">
        <v>113</v>
      </c>
      <c r="F166" s="67" t="s">
        <v>105</v>
      </c>
      <c r="G166" s="67" t="s">
        <v>287</v>
      </c>
      <c r="H166" s="147"/>
      <c r="I166" s="114">
        <f>I167</f>
        <v>350</v>
      </c>
      <c r="J166" s="114">
        <f>J167</f>
        <v>100</v>
      </c>
      <c r="K166" s="114">
        <f>K167</f>
        <v>100</v>
      </c>
    </row>
    <row r="167" spans="1:11" ht="54" customHeight="1">
      <c r="A167" s="285"/>
      <c r="B167" s="7"/>
      <c r="C167" s="171" t="s">
        <v>234</v>
      </c>
      <c r="D167" s="27" t="s">
        <v>38</v>
      </c>
      <c r="E167" s="67" t="s">
        <v>113</v>
      </c>
      <c r="F167" s="67" t="s">
        <v>105</v>
      </c>
      <c r="G167" s="67" t="s">
        <v>231</v>
      </c>
      <c r="H167" s="147"/>
      <c r="I167" s="114">
        <f aca="true" t="shared" si="15" ref="I167:K168">I168</f>
        <v>350</v>
      </c>
      <c r="J167" s="114">
        <f t="shared" si="15"/>
        <v>100</v>
      </c>
      <c r="K167" s="115">
        <f t="shared" si="15"/>
        <v>100</v>
      </c>
    </row>
    <row r="168" spans="1:11" ht="26.25" customHeight="1">
      <c r="A168" s="285"/>
      <c r="B168" s="7"/>
      <c r="C168" s="76" t="s">
        <v>96</v>
      </c>
      <c r="D168" s="35" t="s">
        <v>38</v>
      </c>
      <c r="E168" s="35" t="s">
        <v>113</v>
      </c>
      <c r="F168" s="35" t="s">
        <v>105</v>
      </c>
      <c r="G168" s="35" t="s">
        <v>232</v>
      </c>
      <c r="H168" s="36"/>
      <c r="I168" s="102">
        <f t="shared" si="15"/>
        <v>350</v>
      </c>
      <c r="J168" s="102">
        <f t="shared" si="15"/>
        <v>100</v>
      </c>
      <c r="K168" s="103">
        <f t="shared" si="15"/>
        <v>100</v>
      </c>
    </row>
    <row r="169" spans="1:11" ht="36">
      <c r="A169" s="285"/>
      <c r="B169" s="7"/>
      <c r="C169" s="43" t="s">
        <v>150</v>
      </c>
      <c r="D169" s="73" t="s">
        <v>38</v>
      </c>
      <c r="E169" s="44" t="s">
        <v>113</v>
      </c>
      <c r="F169" s="44" t="s">
        <v>105</v>
      </c>
      <c r="G169" s="44" t="s">
        <v>232</v>
      </c>
      <c r="H169" s="45" t="s">
        <v>149</v>
      </c>
      <c r="I169" s="161">
        <v>350</v>
      </c>
      <c r="J169" s="161">
        <v>100</v>
      </c>
      <c r="K169" s="162">
        <v>100</v>
      </c>
    </row>
    <row r="170" spans="1:11" ht="75">
      <c r="A170" s="285"/>
      <c r="B170" s="7"/>
      <c r="C170" s="158" t="s">
        <v>127</v>
      </c>
      <c r="D170" s="65" t="s">
        <v>38</v>
      </c>
      <c r="E170" s="65" t="s">
        <v>113</v>
      </c>
      <c r="F170" s="65" t="s">
        <v>105</v>
      </c>
      <c r="G170" s="75" t="s">
        <v>241</v>
      </c>
      <c r="H170" s="68"/>
      <c r="I170" s="168">
        <f>I172</f>
        <v>1241.1</v>
      </c>
      <c r="J170" s="168">
        <f>J172</f>
        <v>0</v>
      </c>
      <c r="K170" s="172">
        <f>K172</f>
        <v>0</v>
      </c>
    </row>
    <row r="171" spans="1:11" ht="18.75">
      <c r="A171" s="285"/>
      <c r="B171" s="7"/>
      <c r="C171" s="122" t="s">
        <v>292</v>
      </c>
      <c r="D171" s="65" t="s">
        <v>38</v>
      </c>
      <c r="E171" s="65" t="s">
        <v>113</v>
      </c>
      <c r="F171" s="65" t="s">
        <v>105</v>
      </c>
      <c r="G171" s="75" t="s">
        <v>241</v>
      </c>
      <c r="H171" s="68"/>
      <c r="I171" s="168">
        <f aca="true" t="shared" si="16" ref="I171:K173">I172</f>
        <v>1241.1</v>
      </c>
      <c r="J171" s="168">
        <f t="shared" si="16"/>
        <v>0</v>
      </c>
      <c r="K171" s="168">
        <f t="shared" si="16"/>
        <v>0</v>
      </c>
    </row>
    <row r="172" spans="1:11" ht="18.75">
      <c r="A172" s="285"/>
      <c r="B172" s="7"/>
      <c r="C172" s="158" t="s">
        <v>294</v>
      </c>
      <c r="D172" s="65" t="s">
        <v>38</v>
      </c>
      <c r="E172" s="65" t="s">
        <v>113</v>
      </c>
      <c r="F172" s="65" t="s">
        <v>105</v>
      </c>
      <c r="G172" s="75" t="s">
        <v>242</v>
      </c>
      <c r="H172" s="68"/>
      <c r="I172" s="168">
        <f t="shared" si="16"/>
        <v>1241.1</v>
      </c>
      <c r="J172" s="168">
        <f t="shared" si="16"/>
        <v>0</v>
      </c>
      <c r="K172" s="172">
        <f t="shared" si="16"/>
        <v>0</v>
      </c>
    </row>
    <row r="173" spans="1:11" ht="79.5" customHeight="1">
      <c r="A173" s="285"/>
      <c r="B173" s="7"/>
      <c r="C173" s="173" t="s">
        <v>288</v>
      </c>
      <c r="D173" s="53" t="s">
        <v>38</v>
      </c>
      <c r="E173" s="53" t="s">
        <v>113</v>
      </c>
      <c r="F173" s="53" t="s">
        <v>105</v>
      </c>
      <c r="G173" s="174" t="s">
        <v>240</v>
      </c>
      <c r="H173" s="82"/>
      <c r="I173" s="83">
        <f t="shared" si="16"/>
        <v>1241.1</v>
      </c>
      <c r="J173" s="83">
        <f t="shared" si="16"/>
        <v>0</v>
      </c>
      <c r="K173" s="175">
        <f t="shared" si="16"/>
        <v>0</v>
      </c>
    </row>
    <row r="174" spans="1:11" ht="36.75">
      <c r="A174" s="285"/>
      <c r="B174" s="7"/>
      <c r="C174" s="43" t="s">
        <v>150</v>
      </c>
      <c r="D174" s="73" t="s">
        <v>38</v>
      </c>
      <c r="E174" s="73" t="s">
        <v>113</v>
      </c>
      <c r="F174" s="73" t="s">
        <v>105</v>
      </c>
      <c r="G174" s="176" t="s">
        <v>240</v>
      </c>
      <c r="H174" s="45" t="s">
        <v>149</v>
      </c>
      <c r="I174" s="46">
        <v>1241.1</v>
      </c>
      <c r="J174" s="46">
        <v>0</v>
      </c>
      <c r="K174" s="47">
        <v>0</v>
      </c>
    </row>
    <row r="175" spans="1:11" ht="56.25">
      <c r="A175" s="285"/>
      <c r="B175" s="7"/>
      <c r="C175" s="158" t="s">
        <v>120</v>
      </c>
      <c r="D175" s="65" t="s">
        <v>38</v>
      </c>
      <c r="E175" s="65" t="s">
        <v>113</v>
      </c>
      <c r="F175" s="65" t="s">
        <v>105</v>
      </c>
      <c r="G175" s="75" t="s">
        <v>226</v>
      </c>
      <c r="H175" s="159"/>
      <c r="I175" s="160">
        <f>I177</f>
        <v>2343.2999999999997</v>
      </c>
      <c r="J175" s="160">
        <f>J177</f>
        <v>1506.8</v>
      </c>
      <c r="K175" s="160">
        <f>K177</f>
        <v>1498.5</v>
      </c>
    </row>
    <row r="176" spans="1:11" ht="18.75">
      <c r="A176" s="285"/>
      <c r="B176" s="7"/>
      <c r="C176" s="122" t="s">
        <v>292</v>
      </c>
      <c r="D176" s="65" t="s">
        <v>38</v>
      </c>
      <c r="E176" s="65" t="s">
        <v>113</v>
      </c>
      <c r="F176" s="65" t="s">
        <v>105</v>
      </c>
      <c r="G176" s="75" t="s">
        <v>284</v>
      </c>
      <c r="H176" s="159"/>
      <c r="I176" s="160">
        <f>I177</f>
        <v>2343.2999999999997</v>
      </c>
      <c r="J176" s="160">
        <f>J177</f>
        <v>1506.8</v>
      </c>
      <c r="K176" s="160">
        <f>K177</f>
        <v>1498.5</v>
      </c>
    </row>
    <row r="177" spans="1:11" ht="37.5">
      <c r="A177" s="285"/>
      <c r="B177" s="7"/>
      <c r="C177" s="158" t="s">
        <v>295</v>
      </c>
      <c r="D177" s="65" t="s">
        <v>38</v>
      </c>
      <c r="E177" s="65" t="s">
        <v>113</v>
      </c>
      <c r="F177" s="65" t="s">
        <v>105</v>
      </c>
      <c r="G177" s="75" t="s">
        <v>235</v>
      </c>
      <c r="H177" s="159"/>
      <c r="I177" s="160">
        <f>I181+I178+I183+I185</f>
        <v>2343.2999999999997</v>
      </c>
      <c r="J177" s="160">
        <f>J181+J178+J183+J185</f>
        <v>1506.8</v>
      </c>
      <c r="K177" s="160">
        <f>K181+K178+K183+K185</f>
        <v>1498.5</v>
      </c>
    </row>
    <row r="178" spans="1:11" ht="31.5" customHeight="1">
      <c r="A178" s="285"/>
      <c r="B178" s="7"/>
      <c r="C178" s="88" t="s">
        <v>236</v>
      </c>
      <c r="D178" s="101" t="s">
        <v>38</v>
      </c>
      <c r="E178" s="35" t="s">
        <v>113</v>
      </c>
      <c r="F178" s="35" t="s">
        <v>105</v>
      </c>
      <c r="G178" s="35" t="s">
        <v>237</v>
      </c>
      <c r="H178" s="60"/>
      <c r="I178" s="37">
        <f>I179+I180</f>
        <v>1218.3</v>
      </c>
      <c r="J178" s="37">
        <f>J179</f>
        <v>700</v>
      </c>
      <c r="K178" s="72">
        <f>K179</f>
        <v>700</v>
      </c>
    </row>
    <row r="179" spans="1:11" ht="36">
      <c r="A179" s="285"/>
      <c r="B179" s="7"/>
      <c r="C179" s="183" t="s">
        <v>150</v>
      </c>
      <c r="D179" s="95" t="s">
        <v>38</v>
      </c>
      <c r="E179" s="39" t="s">
        <v>113</v>
      </c>
      <c r="F179" s="39" t="s">
        <v>105</v>
      </c>
      <c r="G179" s="39" t="s">
        <v>237</v>
      </c>
      <c r="H179" s="40" t="s">
        <v>149</v>
      </c>
      <c r="I179" s="41">
        <f>700+524.6-7.3</f>
        <v>1217.3</v>
      </c>
      <c r="J179" s="41">
        <v>700</v>
      </c>
      <c r="K179" s="42">
        <v>700</v>
      </c>
    </row>
    <row r="180" spans="1:11" ht="31.5" customHeight="1">
      <c r="A180" s="285"/>
      <c r="B180" s="7"/>
      <c r="C180" s="43" t="s">
        <v>141</v>
      </c>
      <c r="D180" s="73" t="s">
        <v>38</v>
      </c>
      <c r="E180" s="44" t="s">
        <v>113</v>
      </c>
      <c r="F180" s="44" t="s">
        <v>105</v>
      </c>
      <c r="G180" s="44" t="s">
        <v>237</v>
      </c>
      <c r="H180" s="45" t="s">
        <v>142</v>
      </c>
      <c r="I180" s="46">
        <v>1</v>
      </c>
      <c r="J180" s="46">
        <v>0</v>
      </c>
      <c r="K180" s="47">
        <v>0</v>
      </c>
    </row>
    <row r="181" spans="1:11" ht="56.25">
      <c r="A181" s="285"/>
      <c r="B181" s="7"/>
      <c r="C181" s="177" t="s">
        <v>131</v>
      </c>
      <c r="D181" s="101" t="s">
        <v>38</v>
      </c>
      <c r="E181" s="35" t="s">
        <v>113</v>
      </c>
      <c r="F181" s="35" t="s">
        <v>105</v>
      </c>
      <c r="G181" s="35" t="s">
        <v>238</v>
      </c>
      <c r="H181" s="60"/>
      <c r="I181" s="37">
        <f>I182</f>
        <v>252.1</v>
      </c>
      <c r="J181" s="37">
        <f>J182</f>
        <v>163.8</v>
      </c>
      <c r="K181" s="72">
        <f>K182</f>
        <v>155.5</v>
      </c>
    </row>
    <row r="182" spans="1:11" ht="36">
      <c r="A182" s="285"/>
      <c r="B182" s="7"/>
      <c r="C182" s="43" t="s">
        <v>150</v>
      </c>
      <c r="D182" s="73" t="s">
        <v>38</v>
      </c>
      <c r="E182" s="44" t="s">
        <v>113</v>
      </c>
      <c r="F182" s="44" t="s">
        <v>105</v>
      </c>
      <c r="G182" s="44" t="s">
        <v>238</v>
      </c>
      <c r="H182" s="45" t="s">
        <v>149</v>
      </c>
      <c r="I182" s="46">
        <f>152.1+100</f>
        <v>252.1</v>
      </c>
      <c r="J182" s="46">
        <v>163.8</v>
      </c>
      <c r="K182" s="47">
        <f>155.6-0.1</f>
        <v>155.5</v>
      </c>
    </row>
    <row r="183" spans="1:11" ht="18.75">
      <c r="A183" s="285"/>
      <c r="B183" s="7"/>
      <c r="C183" s="88" t="s">
        <v>117</v>
      </c>
      <c r="D183" s="101" t="s">
        <v>38</v>
      </c>
      <c r="E183" s="35" t="s">
        <v>113</v>
      </c>
      <c r="F183" s="35" t="s">
        <v>105</v>
      </c>
      <c r="G183" s="35" t="s">
        <v>239</v>
      </c>
      <c r="H183" s="60"/>
      <c r="I183" s="37">
        <f>I184</f>
        <v>632.9</v>
      </c>
      <c r="J183" s="37">
        <f>J184</f>
        <v>403</v>
      </c>
      <c r="K183" s="72">
        <f>K184</f>
        <v>403</v>
      </c>
    </row>
    <row r="184" spans="1:11" ht="36.75">
      <c r="A184" s="285"/>
      <c r="B184" s="7"/>
      <c r="C184" s="43" t="s">
        <v>150</v>
      </c>
      <c r="D184" s="73" t="s">
        <v>38</v>
      </c>
      <c r="E184" s="44" t="s">
        <v>113</v>
      </c>
      <c r="F184" s="44" t="s">
        <v>105</v>
      </c>
      <c r="G184" s="195" t="s">
        <v>239</v>
      </c>
      <c r="H184" s="45" t="s">
        <v>149</v>
      </c>
      <c r="I184" s="46">
        <v>632.9</v>
      </c>
      <c r="J184" s="46">
        <v>403</v>
      </c>
      <c r="K184" s="47">
        <v>403</v>
      </c>
    </row>
    <row r="185" spans="1:11" ht="18.75">
      <c r="A185" s="285"/>
      <c r="B185" s="7"/>
      <c r="C185" s="88" t="s">
        <v>266</v>
      </c>
      <c r="D185" s="101" t="s">
        <v>38</v>
      </c>
      <c r="E185" s="35" t="s">
        <v>113</v>
      </c>
      <c r="F185" s="35" t="s">
        <v>105</v>
      </c>
      <c r="G185" s="35" t="s">
        <v>265</v>
      </c>
      <c r="H185" s="60"/>
      <c r="I185" s="37">
        <f>I186</f>
        <v>240</v>
      </c>
      <c r="J185" s="37">
        <f>J186</f>
        <v>240</v>
      </c>
      <c r="K185" s="72">
        <f>K186</f>
        <v>240</v>
      </c>
    </row>
    <row r="186" spans="1:11" ht="36">
      <c r="A186" s="285"/>
      <c r="B186" s="7"/>
      <c r="C186" s="43" t="s">
        <v>150</v>
      </c>
      <c r="D186" s="73" t="s">
        <v>38</v>
      </c>
      <c r="E186" s="44" t="s">
        <v>113</v>
      </c>
      <c r="F186" s="44" t="s">
        <v>105</v>
      </c>
      <c r="G186" s="44" t="s">
        <v>265</v>
      </c>
      <c r="H186" s="45" t="s">
        <v>149</v>
      </c>
      <c r="I186" s="46">
        <v>240</v>
      </c>
      <c r="J186" s="46">
        <v>240</v>
      </c>
      <c r="K186" s="47">
        <v>240</v>
      </c>
    </row>
    <row r="187" spans="1:11" ht="56.25">
      <c r="A187" s="285"/>
      <c r="B187" s="7"/>
      <c r="C187" s="158" t="s">
        <v>102</v>
      </c>
      <c r="D187" s="65" t="s">
        <v>38</v>
      </c>
      <c r="E187" s="65" t="s">
        <v>113</v>
      </c>
      <c r="F187" s="65" t="s">
        <v>105</v>
      </c>
      <c r="G187" s="75" t="s">
        <v>101</v>
      </c>
      <c r="H187" s="159"/>
      <c r="I187" s="160">
        <f>I189</f>
        <v>72</v>
      </c>
      <c r="J187" s="160">
        <f>J189</f>
        <v>72</v>
      </c>
      <c r="K187" s="178">
        <f>K189</f>
        <v>72</v>
      </c>
    </row>
    <row r="188" spans="1:11" ht="18.75">
      <c r="A188" s="285"/>
      <c r="B188" s="7"/>
      <c r="C188" s="122" t="s">
        <v>292</v>
      </c>
      <c r="D188" s="65" t="s">
        <v>38</v>
      </c>
      <c r="E188" s="65" t="s">
        <v>113</v>
      </c>
      <c r="F188" s="65" t="s">
        <v>105</v>
      </c>
      <c r="G188" s="75" t="s">
        <v>289</v>
      </c>
      <c r="H188" s="159"/>
      <c r="I188" s="160">
        <f aca="true" t="shared" si="17" ref="I188:K190">I189</f>
        <v>72</v>
      </c>
      <c r="J188" s="160">
        <f t="shared" si="17"/>
        <v>72</v>
      </c>
      <c r="K188" s="160">
        <f t="shared" si="17"/>
        <v>72</v>
      </c>
    </row>
    <row r="189" spans="1:11" ht="37.5">
      <c r="A189" s="285"/>
      <c r="B189" s="7"/>
      <c r="C189" s="158" t="s">
        <v>244</v>
      </c>
      <c r="D189" s="65" t="s">
        <v>38</v>
      </c>
      <c r="E189" s="65" t="s">
        <v>113</v>
      </c>
      <c r="F189" s="65" t="s">
        <v>105</v>
      </c>
      <c r="G189" s="75" t="s">
        <v>243</v>
      </c>
      <c r="H189" s="159"/>
      <c r="I189" s="160">
        <f t="shared" si="17"/>
        <v>72</v>
      </c>
      <c r="J189" s="160">
        <f t="shared" si="17"/>
        <v>72</v>
      </c>
      <c r="K189" s="178">
        <f t="shared" si="17"/>
        <v>72</v>
      </c>
    </row>
    <row r="190" spans="1:11" ht="18.75">
      <c r="A190" s="285"/>
      <c r="B190" s="7"/>
      <c r="C190" s="179" t="s">
        <v>168</v>
      </c>
      <c r="D190" s="70" t="s">
        <v>38</v>
      </c>
      <c r="E190" s="70" t="s">
        <v>113</v>
      </c>
      <c r="F190" s="70" t="s">
        <v>105</v>
      </c>
      <c r="G190" s="70" t="s">
        <v>245</v>
      </c>
      <c r="H190" s="180"/>
      <c r="I190" s="181">
        <f t="shared" si="17"/>
        <v>72</v>
      </c>
      <c r="J190" s="181">
        <f t="shared" si="17"/>
        <v>72</v>
      </c>
      <c r="K190" s="182">
        <f t="shared" si="17"/>
        <v>72</v>
      </c>
    </row>
    <row r="191" spans="1:11" ht="36">
      <c r="A191" s="285"/>
      <c r="B191" s="7"/>
      <c r="C191" s="183" t="s">
        <v>150</v>
      </c>
      <c r="D191" s="95" t="s">
        <v>38</v>
      </c>
      <c r="E191" s="95" t="s">
        <v>113</v>
      </c>
      <c r="F191" s="95" t="s">
        <v>105</v>
      </c>
      <c r="G191" s="95" t="s">
        <v>245</v>
      </c>
      <c r="H191" s="184" t="s">
        <v>149</v>
      </c>
      <c r="I191" s="185">
        <v>72</v>
      </c>
      <c r="J191" s="185">
        <v>72</v>
      </c>
      <c r="K191" s="186">
        <v>72</v>
      </c>
    </row>
    <row r="192" spans="1:11" ht="18.75">
      <c r="A192" s="285"/>
      <c r="B192" s="7"/>
      <c r="C192" s="87" t="s">
        <v>52</v>
      </c>
      <c r="D192" s="108" t="s">
        <v>38</v>
      </c>
      <c r="E192" s="27" t="s">
        <v>113</v>
      </c>
      <c r="F192" s="74" t="s">
        <v>105</v>
      </c>
      <c r="G192" s="74" t="s">
        <v>64</v>
      </c>
      <c r="H192" s="49"/>
      <c r="I192" s="50">
        <f>I193</f>
        <v>316.2</v>
      </c>
      <c r="J192" s="50">
        <f>J193</f>
        <v>0</v>
      </c>
      <c r="K192" s="187">
        <f>K193</f>
        <v>0</v>
      </c>
    </row>
    <row r="193" spans="1:11" ht="18.75">
      <c r="A193" s="285"/>
      <c r="B193" s="7"/>
      <c r="C193" s="87" t="s">
        <v>53</v>
      </c>
      <c r="D193" s="108" t="s">
        <v>38</v>
      </c>
      <c r="E193" s="27" t="s">
        <v>113</v>
      </c>
      <c r="F193" s="74" t="s">
        <v>105</v>
      </c>
      <c r="G193" s="74" t="s">
        <v>65</v>
      </c>
      <c r="H193" s="30"/>
      <c r="I193" s="50">
        <f>I196+I198+I194</f>
        <v>316.2</v>
      </c>
      <c r="J193" s="50">
        <f>J196+J198+J194</f>
        <v>0</v>
      </c>
      <c r="K193" s="50">
        <f>K196+K198+K194</f>
        <v>0</v>
      </c>
    </row>
    <row r="194" spans="1:11" ht="18.75">
      <c r="A194" s="285"/>
      <c r="B194" s="7"/>
      <c r="C194" s="177" t="s">
        <v>275</v>
      </c>
      <c r="D194" s="101" t="s">
        <v>38</v>
      </c>
      <c r="E194" s="35" t="s">
        <v>113</v>
      </c>
      <c r="F194" s="35" t="s">
        <v>105</v>
      </c>
      <c r="G194" s="71" t="s">
        <v>274</v>
      </c>
      <c r="H194" s="60"/>
      <c r="I194" s="89">
        <f>I195</f>
        <v>101.8</v>
      </c>
      <c r="J194" s="89">
        <f>J195</f>
        <v>0</v>
      </c>
      <c r="K194" s="188">
        <f>K195</f>
        <v>0</v>
      </c>
    </row>
    <row r="195" spans="1:11" ht="36">
      <c r="A195" s="285"/>
      <c r="B195" s="7"/>
      <c r="C195" s="43" t="s">
        <v>150</v>
      </c>
      <c r="D195" s="73" t="s">
        <v>38</v>
      </c>
      <c r="E195" s="44" t="s">
        <v>113</v>
      </c>
      <c r="F195" s="44" t="s">
        <v>105</v>
      </c>
      <c r="G195" s="44" t="s">
        <v>274</v>
      </c>
      <c r="H195" s="45" t="s">
        <v>149</v>
      </c>
      <c r="I195" s="161">
        <v>101.8</v>
      </c>
      <c r="J195" s="161">
        <v>0</v>
      </c>
      <c r="K195" s="189">
        <v>0</v>
      </c>
    </row>
    <row r="196" spans="1:11" ht="56.25">
      <c r="A196" s="285"/>
      <c r="B196" s="7"/>
      <c r="C196" s="177" t="s">
        <v>131</v>
      </c>
      <c r="D196" s="101" t="s">
        <v>38</v>
      </c>
      <c r="E196" s="35" t="s">
        <v>113</v>
      </c>
      <c r="F196" s="35" t="s">
        <v>105</v>
      </c>
      <c r="G196" s="71" t="s">
        <v>80</v>
      </c>
      <c r="H196" s="60"/>
      <c r="I196" s="89">
        <f>I197</f>
        <v>184.39999999999998</v>
      </c>
      <c r="J196" s="89">
        <f>J197</f>
        <v>0</v>
      </c>
      <c r="K196" s="188">
        <f>K197</f>
        <v>0</v>
      </c>
    </row>
    <row r="197" spans="1:11" ht="49.5" customHeight="1">
      <c r="A197" s="285"/>
      <c r="B197" s="7"/>
      <c r="C197" s="43" t="s">
        <v>150</v>
      </c>
      <c r="D197" s="73" t="s">
        <v>38</v>
      </c>
      <c r="E197" s="44" t="s">
        <v>113</v>
      </c>
      <c r="F197" s="44" t="s">
        <v>105</v>
      </c>
      <c r="G197" s="44" t="s">
        <v>80</v>
      </c>
      <c r="H197" s="45" t="s">
        <v>149</v>
      </c>
      <c r="I197" s="161">
        <f>249.2-64.8</f>
        <v>184.39999999999998</v>
      </c>
      <c r="J197" s="161">
        <v>0</v>
      </c>
      <c r="K197" s="189">
        <v>0</v>
      </c>
    </row>
    <row r="198" spans="1:11" ht="37.5">
      <c r="A198" s="285"/>
      <c r="B198" s="7"/>
      <c r="C198" s="88" t="s">
        <v>129</v>
      </c>
      <c r="D198" s="101" t="s">
        <v>38</v>
      </c>
      <c r="E198" s="35" t="s">
        <v>113</v>
      </c>
      <c r="F198" s="35" t="s">
        <v>105</v>
      </c>
      <c r="G198" s="71" t="s">
        <v>130</v>
      </c>
      <c r="H198" s="60"/>
      <c r="I198" s="89">
        <f>I199</f>
        <v>30</v>
      </c>
      <c r="J198" s="89">
        <f>J199</f>
        <v>0</v>
      </c>
      <c r="K198" s="188">
        <f>K199</f>
        <v>0</v>
      </c>
    </row>
    <row r="199" spans="1:11" ht="36">
      <c r="A199" s="285"/>
      <c r="B199" s="7"/>
      <c r="C199" s="43" t="s">
        <v>150</v>
      </c>
      <c r="D199" s="73" t="s">
        <v>38</v>
      </c>
      <c r="E199" s="44" t="s">
        <v>113</v>
      </c>
      <c r="F199" s="44" t="s">
        <v>105</v>
      </c>
      <c r="G199" s="44" t="s">
        <v>130</v>
      </c>
      <c r="H199" s="45" t="s">
        <v>149</v>
      </c>
      <c r="I199" s="161">
        <v>30</v>
      </c>
      <c r="J199" s="161">
        <v>0</v>
      </c>
      <c r="K199" s="189">
        <v>0</v>
      </c>
    </row>
    <row r="200" spans="1:11" ht="18.75">
      <c r="A200" s="285"/>
      <c r="B200" s="7"/>
      <c r="C200" s="26" t="s">
        <v>40</v>
      </c>
      <c r="D200" s="22" t="s">
        <v>38</v>
      </c>
      <c r="E200" s="138" t="s">
        <v>111</v>
      </c>
      <c r="F200" s="167"/>
      <c r="G200" s="167"/>
      <c r="H200" s="68"/>
      <c r="I200" s="92">
        <f>I201+I207</f>
        <v>70</v>
      </c>
      <c r="J200" s="92">
        <f aca="true" t="shared" si="18" ref="I200:K201">J201</f>
        <v>50</v>
      </c>
      <c r="K200" s="92">
        <f t="shared" si="18"/>
        <v>50</v>
      </c>
    </row>
    <row r="201" spans="1:11" ht="37.5">
      <c r="A201" s="285"/>
      <c r="B201" s="7"/>
      <c r="C201" s="190" t="s">
        <v>166</v>
      </c>
      <c r="D201" s="191" t="s">
        <v>38</v>
      </c>
      <c r="E201" s="138" t="s">
        <v>111</v>
      </c>
      <c r="F201" s="138" t="s">
        <v>113</v>
      </c>
      <c r="G201" s="167"/>
      <c r="H201" s="167"/>
      <c r="I201" s="92">
        <f t="shared" si="18"/>
        <v>50</v>
      </c>
      <c r="J201" s="92">
        <f t="shared" si="18"/>
        <v>50</v>
      </c>
      <c r="K201" s="92">
        <f t="shared" si="18"/>
        <v>50</v>
      </c>
    </row>
    <row r="202" spans="1:11" ht="56.25">
      <c r="A202" s="285"/>
      <c r="B202" s="7"/>
      <c r="C202" s="29" t="s">
        <v>152</v>
      </c>
      <c r="D202" s="27" t="s">
        <v>38</v>
      </c>
      <c r="E202" s="27" t="s">
        <v>111</v>
      </c>
      <c r="F202" s="27" t="s">
        <v>113</v>
      </c>
      <c r="G202" s="27" t="s">
        <v>151</v>
      </c>
      <c r="H202" s="30"/>
      <c r="I202" s="31">
        <f>I204</f>
        <v>50</v>
      </c>
      <c r="J202" s="31">
        <f>J204</f>
        <v>50</v>
      </c>
      <c r="K202" s="32">
        <f>K204</f>
        <v>50</v>
      </c>
    </row>
    <row r="203" spans="1:11" ht="18.75">
      <c r="A203" s="285"/>
      <c r="B203" s="7"/>
      <c r="C203" s="122" t="s">
        <v>292</v>
      </c>
      <c r="D203" s="27" t="s">
        <v>38</v>
      </c>
      <c r="E203" s="27" t="s">
        <v>111</v>
      </c>
      <c r="F203" s="27" t="s">
        <v>113</v>
      </c>
      <c r="G203" s="27" t="s">
        <v>290</v>
      </c>
      <c r="H203" s="124"/>
      <c r="I203" s="125">
        <f aca="true" t="shared" si="19" ref="I203:K205">I204</f>
        <v>50</v>
      </c>
      <c r="J203" s="125">
        <f t="shared" si="19"/>
        <v>50</v>
      </c>
      <c r="K203" s="125">
        <f t="shared" si="19"/>
        <v>50</v>
      </c>
    </row>
    <row r="204" spans="1:11" ht="37.5">
      <c r="A204" s="285"/>
      <c r="B204" s="7"/>
      <c r="C204" s="123" t="s">
        <v>247</v>
      </c>
      <c r="D204" s="27" t="s">
        <v>38</v>
      </c>
      <c r="E204" s="27" t="s">
        <v>111</v>
      </c>
      <c r="F204" s="27" t="s">
        <v>113</v>
      </c>
      <c r="G204" s="27" t="s">
        <v>246</v>
      </c>
      <c r="H204" s="124"/>
      <c r="I204" s="125">
        <f t="shared" si="19"/>
        <v>50</v>
      </c>
      <c r="J204" s="125">
        <f t="shared" si="19"/>
        <v>50</v>
      </c>
      <c r="K204" s="125">
        <f t="shared" si="19"/>
        <v>50</v>
      </c>
    </row>
    <row r="205" spans="1:11" ht="75">
      <c r="A205" s="285"/>
      <c r="B205" s="7"/>
      <c r="C205" s="69" t="s">
        <v>249</v>
      </c>
      <c r="D205" s="101" t="s">
        <v>38</v>
      </c>
      <c r="E205" s="35" t="s">
        <v>111</v>
      </c>
      <c r="F205" s="35" t="s">
        <v>113</v>
      </c>
      <c r="G205" s="35" t="s">
        <v>248</v>
      </c>
      <c r="H205" s="36"/>
      <c r="I205" s="102">
        <f t="shared" si="19"/>
        <v>50</v>
      </c>
      <c r="J205" s="102">
        <f t="shared" si="19"/>
        <v>50</v>
      </c>
      <c r="K205" s="103">
        <f t="shared" si="19"/>
        <v>50</v>
      </c>
    </row>
    <row r="206" spans="1:11" ht="36">
      <c r="A206" s="285"/>
      <c r="B206" s="7"/>
      <c r="C206" s="43" t="s">
        <v>150</v>
      </c>
      <c r="D206" s="73" t="s">
        <v>38</v>
      </c>
      <c r="E206" s="44" t="s">
        <v>111</v>
      </c>
      <c r="F206" s="44" t="s">
        <v>113</v>
      </c>
      <c r="G206" s="44" t="s">
        <v>248</v>
      </c>
      <c r="H206" s="45" t="s">
        <v>149</v>
      </c>
      <c r="I206" s="46">
        <v>50</v>
      </c>
      <c r="J206" s="46">
        <v>50</v>
      </c>
      <c r="K206" s="47">
        <v>50</v>
      </c>
    </row>
    <row r="207" spans="1:11" ht="18.75">
      <c r="A207" s="285"/>
      <c r="B207" s="7"/>
      <c r="C207" s="26" t="s">
        <v>300</v>
      </c>
      <c r="D207" s="27" t="s">
        <v>38</v>
      </c>
      <c r="E207" s="138" t="s">
        <v>111</v>
      </c>
      <c r="F207" s="138" t="s">
        <v>111</v>
      </c>
      <c r="G207" s="167"/>
      <c r="H207" s="167"/>
      <c r="I207" s="131">
        <f>I208</f>
        <v>20</v>
      </c>
      <c r="J207" s="131">
        <f aca="true" t="shared" si="20" ref="J207:K210">J208</f>
        <v>0</v>
      </c>
      <c r="K207" s="280">
        <f t="shared" si="20"/>
        <v>0</v>
      </c>
    </row>
    <row r="208" spans="1:11" ht="18.75">
      <c r="A208" s="285"/>
      <c r="B208" s="7"/>
      <c r="C208" s="121" t="s">
        <v>52</v>
      </c>
      <c r="D208" s="27" t="s">
        <v>38</v>
      </c>
      <c r="E208" s="74" t="s">
        <v>111</v>
      </c>
      <c r="F208" s="74" t="s">
        <v>111</v>
      </c>
      <c r="G208" s="27" t="s">
        <v>64</v>
      </c>
      <c r="H208" s="27"/>
      <c r="I208" s="131">
        <f>I209</f>
        <v>20</v>
      </c>
      <c r="J208" s="131">
        <f t="shared" si="20"/>
        <v>0</v>
      </c>
      <c r="K208" s="280">
        <f t="shared" si="20"/>
        <v>0</v>
      </c>
    </row>
    <row r="209" spans="1:11" ht="18.75">
      <c r="A209" s="285"/>
      <c r="B209" s="7"/>
      <c r="C209" s="281" t="s">
        <v>53</v>
      </c>
      <c r="D209" s="27" t="s">
        <v>38</v>
      </c>
      <c r="E209" s="74" t="s">
        <v>111</v>
      </c>
      <c r="F209" s="74" t="s">
        <v>111</v>
      </c>
      <c r="G209" s="27" t="s">
        <v>65</v>
      </c>
      <c r="H209" s="27"/>
      <c r="I209" s="131">
        <f>I210</f>
        <v>20</v>
      </c>
      <c r="J209" s="131">
        <f t="shared" si="20"/>
        <v>0</v>
      </c>
      <c r="K209" s="280">
        <f t="shared" si="20"/>
        <v>0</v>
      </c>
    </row>
    <row r="210" spans="1:11" ht="56.25">
      <c r="A210" s="285"/>
      <c r="B210" s="7"/>
      <c r="C210" s="99" t="s">
        <v>301</v>
      </c>
      <c r="D210" s="101" t="s">
        <v>38</v>
      </c>
      <c r="E210" s="71" t="s">
        <v>111</v>
      </c>
      <c r="F210" s="71" t="s">
        <v>111</v>
      </c>
      <c r="G210" s="35" t="s">
        <v>302</v>
      </c>
      <c r="H210" s="35"/>
      <c r="I210" s="102">
        <f>I211</f>
        <v>20</v>
      </c>
      <c r="J210" s="102">
        <f t="shared" si="20"/>
        <v>0</v>
      </c>
      <c r="K210" s="126">
        <f t="shared" si="20"/>
        <v>0</v>
      </c>
    </row>
    <row r="211" spans="1:11" ht="36">
      <c r="A211" s="285"/>
      <c r="B211" s="7"/>
      <c r="C211" s="43" t="s">
        <v>150</v>
      </c>
      <c r="D211" s="73" t="s">
        <v>38</v>
      </c>
      <c r="E211" s="44" t="s">
        <v>111</v>
      </c>
      <c r="F211" s="44" t="s">
        <v>111</v>
      </c>
      <c r="G211" s="44" t="s">
        <v>302</v>
      </c>
      <c r="H211" s="44" t="s">
        <v>149</v>
      </c>
      <c r="I211" s="46">
        <v>20</v>
      </c>
      <c r="J211" s="46">
        <f>20-20</f>
        <v>0</v>
      </c>
      <c r="K211" s="127">
        <f>20-20</f>
        <v>0</v>
      </c>
    </row>
    <row r="212" spans="1:11" ht="18.75">
      <c r="A212" s="285"/>
      <c r="B212" s="7"/>
      <c r="C212" s="192" t="s">
        <v>57</v>
      </c>
      <c r="D212" s="133" t="s">
        <v>38</v>
      </c>
      <c r="E212" s="27" t="s">
        <v>109</v>
      </c>
      <c r="F212" s="74"/>
      <c r="G212" s="74"/>
      <c r="H212" s="141"/>
      <c r="I212" s="50">
        <f>I213+I225</f>
        <v>4886.8</v>
      </c>
      <c r="J212" s="50">
        <f>J213+J225</f>
        <v>3063.9</v>
      </c>
      <c r="K212" s="187">
        <f>K213+K225</f>
        <v>3064.9</v>
      </c>
    </row>
    <row r="213" spans="1:11" ht="18.75">
      <c r="A213" s="285"/>
      <c r="B213" s="7"/>
      <c r="C213" s="29" t="s">
        <v>32</v>
      </c>
      <c r="D213" s="22" t="s">
        <v>38</v>
      </c>
      <c r="E213" s="27" t="s">
        <v>109</v>
      </c>
      <c r="F213" s="27" t="s">
        <v>103</v>
      </c>
      <c r="G213" s="27"/>
      <c r="H213" s="141"/>
      <c r="I213" s="89">
        <f aca="true" t="shared" si="21" ref="I213:J215">I214</f>
        <v>4741</v>
      </c>
      <c r="J213" s="89">
        <f t="shared" si="21"/>
        <v>2969.9</v>
      </c>
      <c r="K213" s="188">
        <f>K214</f>
        <v>2969.9</v>
      </c>
    </row>
    <row r="214" spans="1:11" ht="56.25">
      <c r="A214" s="285"/>
      <c r="B214" s="7"/>
      <c r="C214" s="29" t="s">
        <v>297</v>
      </c>
      <c r="D214" s="27" t="s">
        <v>38</v>
      </c>
      <c r="E214" s="27" t="s">
        <v>109</v>
      </c>
      <c r="F214" s="27" t="s">
        <v>103</v>
      </c>
      <c r="G214" s="27" t="s">
        <v>81</v>
      </c>
      <c r="H214" s="141"/>
      <c r="I214" s="89">
        <f t="shared" si="21"/>
        <v>4741</v>
      </c>
      <c r="J214" s="89">
        <f t="shared" si="21"/>
        <v>2969.9</v>
      </c>
      <c r="K214" s="188">
        <f>K215</f>
        <v>2969.9</v>
      </c>
    </row>
    <row r="215" spans="1:11" ht="21" customHeight="1">
      <c r="A215" s="285"/>
      <c r="B215" s="7"/>
      <c r="C215" s="122" t="s">
        <v>292</v>
      </c>
      <c r="D215" s="27" t="s">
        <v>38</v>
      </c>
      <c r="E215" s="27" t="s">
        <v>109</v>
      </c>
      <c r="F215" s="27" t="s">
        <v>103</v>
      </c>
      <c r="G215" s="27" t="s">
        <v>250</v>
      </c>
      <c r="H215" s="141"/>
      <c r="I215" s="50">
        <f t="shared" si="21"/>
        <v>4741</v>
      </c>
      <c r="J215" s="50">
        <f t="shared" si="21"/>
        <v>2969.9</v>
      </c>
      <c r="K215" s="187">
        <f>K216</f>
        <v>2969.9</v>
      </c>
    </row>
    <row r="216" spans="1:11" ht="45" customHeight="1">
      <c r="A216" s="285"/>
      <c r="B216" s="7"/>
      <c r="C216" s="134" t="s">
        <v>296</v>
      </c>
      <c r="D216" s="27" t="s">
        <v>38</v>
      </c>
      <c r="E216" s="27" t="s">
        <v>109</v>
      </c>
      <c r="F216" s="27" t="s">
        <v>103</v>
      </c>
      <c r="G216" s="27" t="s">
        <v>251</v>
      </c>
      <c r="H216" s="147"/>
      <c r="I216" s="193">
        <f>I217+I221+I223</f>
        <v>4741</v>
      </c>
      <c r="J216" s="193">
        <f>J217+J221+J223</f>
        <v>2969.9</v>
      </c>
      <c r="K216" s="194">
        <f>K217+K221+K223</f>
        <v>2969.9</v>
      </c>
    </row>
    <row r="217" spans="1:11" ht="25.5" customHeight="1">
      <c r="A217" s="285"/>
      <c r="B217" s="7"/>
      <c r="C217" s="129" t="s">
        <v>253</v>
      </c>
      <c r="D217" s="112" t="s">
        <v>38</v>
      </c>
      <c r="E217" s="66" t="s">
        <v>109</v>
      </c>
      <c r="F217" s="67" t="s">
        <v>103</v>
      </c>
      <c r="G217" s="67" t="s">
        <v>252</v>
      </c>
      <c r="H217" s="132"/>
      <c r="I217" s="193">
        <f>I218+I219+I220</f>
        <v>3132</v>
      </c>
      <c r="J217" s="193">
        <f>J218+J219</f>
        <v>2969.9</v>
      </c>
      <c r="K217" s="194">
        <f>K218+K219</f>
        <v>2969.9</v>
      </c>
    </row>
    <row r="218" spans="1:11" ht="54.75">
      <c r="A218" s="285"/>
      <c r="B218" s="7"/>
      <c r="C218" s="116" t="s">
        <v>140</v>
      </c>
      <c r="D218" s="117" t="s">
        <v>38</v>
      </c>
      <c r="E218" s="59" t="s">
        <v>109</v>
      </c>
      <c r="F218" s="59" t="s">
        <v>103</v>
      </c>
      <c r="G218" s="195" t="s">
        <v>252</v>
      </c>
      <c r="H218" s="60" t="s">
        <v>139</v>
      </c>
      <c r="I218" s="196">
        <v>2423.5</v>
      </c>
      <c r="J218" s="196">
        <f>2545.9+0.1</f>
        <v>2546</v>
      </c>
      <c r="K218" s="197">
        <f>2545.9+0.1</f>
        <v>2546</v>
      </c>
    </row>
    <row r="219" spans="1:11" ht="36.75">
      <c r="A219" s="285"/>
      <c r="B219" s="7"/>
      <c r="C219" s="183" t="s">
        <v>150</v>
      </c>
      <c r="D219" s="39" t="s">
        <v>38</v>
      </c>
      <c r="E219" s="39" t="s">
        <v>109</v>
      </c>
      <c r="F219" s="39" t="s">
        <v>103</v>
      </c>
      <c r="G219" s="275" t="s">
        <v>252</v>
      </c>
      <c r="H219" s="40" t="s">
        <v>149</v>
      </c>
      <c r="I219" s="276">
        <f>413.9+8+5.6+250+30</f>
        <v>707.5</v>
      </c>
      <c r="J219" s="276">
        <f>415.9+8</f>
        <v>423.9</v>
      </c>
      <c r="K219" s="277">
        <f>415.9+8</f>
        <v>423.9</v>
      </c>
    </row>
    <row r="220" spans="1:11" ht="28.5" customHeight="1">
      <c r="A220" s="285"/>
      <c r="B220" s="7"/>
      <c r="C220" s="43" t="s">
        <v>141</v>
      </c>
      <c r="D220" s="44" t="s">
        <v>38</v>
      </c>
      <c r="E220" s="44" t="s">
        <v>109</v>
      </c>
      <c r="F220" s="44" t="s">
        <v>103</v>
      </c>
      <c r="G220" s="176" t="s">
        <v>252</v>
      </c>
      <c r="H220" s="45" t="s">
        <v>142</v>
      </c>
      <c r="I220" s="161">
        <v>1</v>
      </c>
      <c r="J220" s="161">
        <v>0</v>
      </c>
      <c r="K220" s="189">
        <v>0</v>
      </c>
    </row>
    <row r="221" spans="1:11" ht="93.75">
      <c r="A221" s="285"/>
      <c r="B221" s="7"/>
      <c r="C221" s="198" t="s">
        <v>167</v>
      </c>
      <c r="D221" s="34" t="s">
        <v>38</v>
      </c>
      <c r="E221" s="199" t="s">
        <v>109</v>
      </c>
      <c r="F221" s="146" t="s">
        <v>103</v>
      </c>
      <c r="G221" s="146" t="s">
        <v>254</v>
      </c>
      <c r="H221" s="200"/>
      <c r="I221" s="181">
        <f>I222</f>
        <v>1293.2</v>
      </c>
      <c r="J221" s="181">
        <f>J222</f>
        <v>0</v>
      </c>
      <c r="K221" s="201">
        <f>K222</f>
        <v>0</v>
      </c>
    </row>
    <row r="222" spans="1:11" ht="54">
      <c r="A222" s="285"/>
      <c r="B222" s="7"/>
      <c r="C222" s="43" t="s">
        <v>140</v>
      </c>
      <c r="D222" s="73" t="s">
        <v>38</v>
      </c>
      <c r="E222" s="44" t="s">
        <v>109</v>
      </c>
      <c r="F222" s="44" t="s">
        <v>103</v>
      </c>
      <c r="G222" s="44" t="s">
        <v>254</v>
      </c>
      <c r="H222" s="45" t="s">
        <v>139</v>
      </c>
      <c r="I222" s="161">
        <v>1293.2</v>
      </c>
      <c r="J222" s="161">
        <v>0</v>
      </c>
      <c r="K222" s="189">
        <v>0</v>
      </c>
    </row>
    <row r="223" spans="1:11" ht="37.5">
      <c r="A223" s="285"/>
      <c r="B223" s="7"/>
      <c r="C223" s="136" t="s">
        <v>138</v>
      </c>
      <c r="D223" s="35" t="s">
        <v>38</v>
      </c>
      <c r="E223" s="35" t="s">
        <v>109</v>
      </c>
      <c r="F223" s="71" t="s">
        <v>103</v>
      </c>
      <c r="G223" s="71" t="s">
        <v>255</v>
      </c>
      <c r="H223" s="202" t="s">
        <v>16</v>
      </c>
      <c r="I223" s="89">
        <f>I224</f>
        <v>315.8</v>
      </c>
      <c r="J223" s="89">
        <f>J224</f>
        <v>0</v>
      </c>
      <c r="K223" s="203">
        <f>K224</f>
        <v>0</v>
      </c>
    </row>
    <row r="224" spans="1:11" ht="36">
      <c r="A224" s="285"/>
      <c r="B224" s="7"/>
      <c r="C224" s="43" t="s">
        <v>150</v>
      </c>
      <c r="D224" s="73" t="s">
        <v>38</v>
      </c>
      <c r="E224" s="44" t="s">
        <v>109</v>
      </c>
      <c r="F224" s="44" t="s">
        <v>103</v>
      </c>
      <c r="G224" s="44" t="s">
        <v>255</v>
      </c>
      <c r="H224" s="45" t="s">
        <v>149</v>
      </c>
      <c r="I224" s="161">
        <v>315.8</v>
      </c>
      <c r="J224" s="161">
        <v>0</v>
      </c>
      <c r="K224" s="189">
        <v>0</v>
      </c>
    </row>
    <row r="225" spans="1:11" ht="18.75">
      <c r="A225" s="285"/>
      <c r="B225" s="7"/>
      <c r="C225" s="26" t="s">
        <v>41</v>
      </c>
      <c r="D225" s="75" t="s">
        <v>38</v>
      </c>
      <c r="E225" s="199" t="s">
        <v>109</v>
      </c>
      <c r="F225" s="146" t="s">
        <v>110</v>
      </c>
      <c r="G225" s="22"/>
      <c r="H225" s="82"/>
      <c r="I225" s="168">
        <f>I226+I231</f>
        <v>145.8</v>
      </c>
      <c r="J225" s="168">
        <f>J226+J231</f>
        <v>94</v>
      </c>
      <c r="K225" s="204">
        <f>K226+K231</f>
        <v>95</v>
      </c>
    </row>
    <row r="226" spans="1:11" ht="37.5">
      <c r="A226" s="285"/>
      <c r="B226" s="7"/>
      <c r="C226" s="29" t="s">
        <v>56</v>
      </c>
      <c r="D226" s="22" t="s">
        <v>38</v>
      </c>
      <c r="E226" s="27" t="s">
        <v>109</v>
      </c>
      <c r="F226" s="27" t="s">
        <v>110</v>
      </c>
      <c r="G226" s="27" t="s">
        <v>81</v>
      </c>
      <c r="H226" s="49"/>
      <c r="I226" s="50">
        <f aca="true" t="shared" si="22" ref="I226:J229">I227</f>
        <v>99</v>
      </c>
      <c r="J226" s="50">
        <f t="shared" si="22"/>
        <v>94</v>
      </c>
      <c r="K226" s="51">
        <f>K227</f>
        <v>95</v>
      </c>
    </row>
    <row r="227" spans="1:11" ht="24" customHeight="1">
      <c r="A227" s="285"/>
      <c r="B227" s="7"/>
      <c r="C227" s="122" t="s">
        <v>292</v>
      </c>
      <c r="D227" s="27" t="s">
        <v>38</v>
      </c>
      <c r="E227" s="27" t="s">
        <v>109</v>
      </c>
      <c r="F227" s="27" t="s">
        <v>110</v>
      </c>
      <c r="G227" s="27" t="s">
        <v>250</v>
      </c>
      <c r="H227" s="36"/>
      <c r="I227" s="50">
        <f t="shared" si="22"/>
        <v>99</v>
      </c>
      <c r="J227" s="50">
        <f t="shared" si="22"/>
        <v>94</v>
      </c>
      <c r="K227" s="51">
        <f>K228</f>
        <v>95</v>
      </c>
    </row>
    <row r="228" spans="1:11" ht="41.25" customHeight="1">
      <c r="A228" s="285"/>
      <c r="B228" s="7"/>
      <c r="C228" s="205" t="s">
        <v>257</v>
      </c>
      <c r="D228" s="27" t="s">
        <v>38</v>
      </c>
      <c r="E228" s="27" t="s">
        <v>109</v>
      </c>
      <c r="F228" s="27" t="s">
        <v>110</v>
      </c>
      <c r="G228" s="27" t="s">
        <v>256</v>
      </c>
      <c r="H228" s="36"/>
      <c r="I228" s="193">
        <f t="shared" si="22"/>
        <v>99</v>
      </c>
      <c r="J228" s="193">
        <f t="shared" si="22"/>
        <v>94</v>
      </c>
      <c r="K228" s="206">
        <f>K229</f>
        <v>95</v>
      </c>
    </row>
    <row r="229" spans="1:11" ht="18.75">
      <c r="A229" s="285"/>
      <c r="B229" s="7"/>
      <c r="C229" s="136" t="s">
        <v>97</v>
      </c>
      <c r="D229" s="35" t="s">
        <v>38</v>
      </c>
      <c r="E229" s="35" t="s">
        <v>109</v>
      </c>
      <c r="F229" s="71" t="s">
        <v>110</v>
      </c>
      <c r="G229" s="71" t="s">
        <v>258</v>
      </c>
      <c r="H229" s="202" t="s">
        <v>16</v>
      </c>
      <c r="I229" s="89">
        <f t="shared" si="22"/>
        <v>99</v>
      </c>
      <c r="J229" s="89">
        <f t="shared" si="22"/>
        <v>94</v>
      </c>
      <c r="K229" s="203">
        <f>K230</f>
        <v>95</v>
      </c>
    </row>
    <row r="230" spans="1:11" ht="36">
      <c r="A230" s="285"/>
      <c r="B230" s="7"/>
      <c r="C230" s="43" t="s">
        <v>150</v>
      </c>
      <c r="D230" s="73" t="s">
        <v>38</v>
      </c>
      <c r="E230" s="44" t="s">
        <v>109</v>
      </c>
      <c r="F230" s="44" t="s">
        <v>110</v>
      </c>
      <c r="G230" s="44" t="s">
        <v>258</v>
      </c>
      <c r="H230" s="45" t="s">
        <v>149</v>
      </c>
      <c r="I230" s="161">
        <v>99</v>
      </c>
      <c r="J230" s="161">
        <v>94</v>
      </c>
      <c r="K230" s="189">
        <v>95</v>
      </c>
    </row>
    <row r="231" spans="1:11" ht="18.75">
      <c r="A231" s="285"/>
      <c r="B231" s="7"/>
      <c r="C231" s="81" t="s">
        <v>52</v>
      </c>
      <c r="D231" s="75" t="s">
        <v>38</v>
      </c>
      <c r="E231" s="22" t="s">
        <v>109</v>
      </c>
      <c r="F231" s="22" t="s">
        <v>110</v>
      </c>
      <c r="G231" s="22" t="s">
        <v>64</v>
      </c>
      <c r="H231" s="68"/>
      <c r="I231" s="207">
        <f aca="true" t="shared" si="23" ref="I231:K233">I232</f>
        <v>46.8</v>
      </c>
      <c r="J231" s="207">
        <f t="shared" si="23"/>
        <v>0</v>
      </c>
      <c r="K231" s="208">
        <f t="shared" si="23"/>
        <v>0</v>
      </c>
    </row>
    <row r="232" spans="1:11" ht="18.75">
      <c r="A232" s="285"/>
      <c r="B232" s="7"/>
      <c r="C232" s="29" t="s">
        <v>53</v>
      </c>
      <c r="D232" s="75" t="s">
        <v>38</v>
      </c>
      <c r="E232" s="27" t="s">
        <v>109</v>
      </c>
      <c r="F232" s="27" t="s">
        <v>110</v>
      </c>
      <c r="G232" s="27" t="s">
        <v>65</v>
      </c>
      <c r="H232" s="30"/>
      <c r="I232" s="209">
        <f t="shared" si="23"/>
        <v>46.8</v>
      </c>
      <c r="J232" s="209">
        <f t="shared" si="23"/>
        <v>0</v>
      </c>
      <c r="K232" s="209">
        <f t="shared" si="23"/>
        <v>0</v>
      </c>
    </row>
    <row r="233" spans="1:11" ht="56.25">
      <c r="A233" s="285"/>
      <c r="B233" s="7"/>
      <c r="C233" s="210" t="s">
        <v>98</v>
      </c>
      <c r="D233" s="101" t="s">
        <v>38</v>
      </c>
      <c r="E233" s="211" t="s">
        <v>109</v>
      </c>
      <c r="F233" s="211" t="s">
        <v>110</v>
      </c>
      <c r="G233" s="211" t="s">
        <v>82</v>
      </c>
      <c r="H233" s="212"/>
      <c r="I233" s="213">
        <f t="shared" si="23"/>
        <v>46.8</v>
      </c>
      <c r="J233" s="213">
        <f t="shared" si="23"/>
        <v>0</v>
      </c>
      <c r="K233" s="214">
        <f t="shared" si="23"/>
        <v>0</v>
      </c>
    </row>
    <row r="234" spans="1:11" ht="18.75">
      <c r="A234" s="285"/>
      <c r="B234" s="7"/>
      <c r="C234" s="215" t="s">
        <v>146</v>
      </c>
      <c r="D234" s="44" t="s">
        <v>38</v>
      </c>
      <c r="E234" s="216" t="s">
        <v>109</v>
      </c>
      <c r="F234" s="216" t="s">
        <v>110</v>
      </c>
      <c r="G234" s="216" t="s">
        <v>82</v>
      </c>
      <c r="H234" s="217" t="s">
        <v>145</v>
      </c>
      <c r="I234" s="46">
        <v>46.8</v>
      </c>
      <c r="J234" s="46">
        <v>0</v>
      </c>
      <c r="K234" s="63">
        <v>0</v>
      </c>
    </row>
    <row r="235" spans="1:11" ht="18.75">
      <c r="A235" s="285"/>
      <c r="B235" s="7"/>
      <c r="C235" s="218" t="s">
        <v>30</v>
      </c>
      <c r="D235" s="27" t="s">
        <v>38</v>
      </c>
      <c r="E235" s="74" t="s">
        <v>108</v>
      </c>
      <c r="F235" s="27"/>
      <c r="G235" s="167"/>
      <c r="H235" s="68"/>
      <c r="I235" s="92">
        <f>I236</f>
        <v>315</v>
      </c>
      <c r="J235" s="92">
        <f>J236</f>
        <v>301.7</v>
      </c>
      <c r="K235" s="92">
        <f>K236</f>
        <v>301.8</v>
      </c>
    </row>
    <row r="236" spans="1:11" ht="18.75">
      <c r="A236" s="285"/>
      <c r="B236" s="7"/>
      <c r="C236" s="219" t="s">
        <v>31</v>
      </c>
      <c r="D236" s="27" t="s">
        <v>38</v>
      </c>
      <c r="E236" s="54" t="s">
        <v>108</v>
      </c>
      <c r="F236" s="54" t="s">
        <v>103</v>
      </c>
      <c r="G236" s="54"/>
      <c r="H236" s="82"/>
      <c r="I236" s="220">
        <f aca="true" t="shared" si="24" ref="I236:J239">I237</f>
        <v>315</v>
      </c>
      <c r="J236" s="220">
        <f t="shared" si="24"/>
        <v>301.7</v>
      </c>
      <c r="K236" s="221">
        <f>K237</f>
        <v>301.8</v>
      </c>
    </row>
    <row r="237" spans="1:11" ht="18.75">
      <c r="A237" s="285"/>
      <c r="B237" s="7"/>
      <c r="C237" s="29" t="s">
        <v>52</v>
      </c>
      <c r="D237" s="27" t="s">
        <v>38</v>
      </c>
      <c r="E237" s="27" t="s">
        <v>108</v>
      </c>
      <c r="F237" s="27" t="s">
        <v>103</v>
      </c>
      <c r="G237" s="27" t="s">
        <v>64</v>
      </c>
      <c r="H237" s="49"/>
      <c r="I237" s="220">
        <f t="shared" si="24"/>
        <v>315</v>
      </c>
      <c r="J237" s="220">
        <f t="shared" si="24"/>
        <v>301.7</v>
      </c>
      <c r="K237" s="221">
        <f>K238</f>
        <v>301.8</v>
      </c>
    </row>
    <row r="238" spans="1:11" ht="18.75">
      <c r="A238" s="285"/>
      <c r="B238" s="7"/>
      <c r="C238" s="29" t="s">
        <v>53</v>
      </c>
      <c r="D238" s="27" t="s">
        <v>38</v>
      </c>
      <c r="E238" s="27" t="s">
        <v>108</v>
      </c>
      <c r="F238" s="27" t="s">
        <v>103</v>
      </c>
      <c r="G238" s="27" t="s">
        <v>65</v>
      </c>
      <c r="H238" s="30"/>
      <c r="I238" s="220">
        <f t="shared" si="24"/>
        <v>315</v>
      </c>
      <c r="J238" s="220">
        <f t="shared" si="24"/>
        <v>301.7</v>
      </c>
      <c r="K238" s="221">
        <f>K239</f>
        <v>301.8</v>
      </c>
    </row>
    <row r="239" spans="1:11" ht="18.75">
      <c r="A239" s="285"/>
      <c r="B239" s="7"/>
      <c r="C239" s="98" t="s">
        <v>99</v>
      </c>
      <c r="D239" s="146" t="s">
        <v>38</v>
      </c>
      <c r="E239" s="35" t="s">
        <v>108</v>
      </c>
      <c r="F239" s="35" t="s">
        <v>103</v>
      </c>
      <c r="G239" s="35" t="s">
        <v>83</v>
      </c>
      <c r="H239" s="60"/>
      <c r="I239" s="222">
        <f t="shared" si="24"/>
        <v>315</v>
      </c>
      <c r="J239" s="222">
        <f t="shared" si="24"/>
        <v>301.7</v>
      </c>
      <c r="K239" s="223">
        <f>K240</f>
        <v>301.8</v>
      </c>
    </row>
    <row r="240" spans="1:11" ht="36" customHeight="1">
      <c r="A240" s="285"/>
      <c r="B240" s="7"/>
      <c r="C240" s="224" t="s">
        <v>148</v>
      </c>
      <c r="D240" s="39" t="s">
        <v>38</v>
      </c>
      <c r="E240" s="39" t="s">
        <v>108</v>
      </c>
      <c r="F240" s="39" t="s">
        <v>103</v>
      </c>
      <c r="G240" s="225" t="s">
        <v>83</v>
      </c>
      <c r="H240" s="40" t="s">
        <v>147</v>
      </c>
      <c r="I240" s="13">
        <f>101.8-0.1+213.3</f>
        <v>315</v>
      </c>
      <c r="J240" s="13">
        <f>301.8-0.1</f>
        <v>301.7</v>
      </c>
      <c r="K240" s="226">
        <v>301.8</v>
      </c>
    </row>
    <row r="241" spans="1:11" ht="18.75">
      <c r="A241" s="285"/>
      <c r="B241" s="7"/>
      <c r="C241" s="76" t="s">
        <v>29</v>
      </c>
      <c r="D241" s="27" t="s">
        <v>38</v>
      </c>
      <c r="E241" s="35" t="s">
        <v>107</v>
      </c>
      <c r="F241" s="71"/>
      <c r="G241" s="71" t="s">
        <v>16</v>
      </c>
      <c r="H241" s="202" t="s">
        <v>16</v>
      </c>
      <c r="I241" s="131">
        <f aca="true" t="shared" si="25" ref="I241:K246">I242</f>
        <v>17</v>
      </c>
      <c r="J241" s="131">
        <f t="shared" si="25"/>
        <v>17</v>
      </c>
      <c r="K241" s="157">
        <f t="shared" si="25"/>
        <v>17</v>
      </c>
    </row>
    <row r="242" spans="1:11" ht="18.75">
      <c r="A242" s="285"/>
      <c r="B242" s="7"/>
      <c r="C242" s="110" t="s">
        <v>54</v>
      </c>
      <c r="D242" s="27" t="s">
        <v>38</v>
      </c>
      <c r="E242" s="27" t="s">
        <v>107</v>
      </c>
      <c r="F242" s="27" t="s">
        <v>103</v>
      </c>
      <c r="G242" s="66"/>
      <c r="H242" s="147"/>
      <c r="I242" s="131">
        <f t="shared" si="25"/>
        <v>17</v>
      </c>
      <c r="J242" s="131">
        <f t="shared" si="25"/>
        <v>17</v>
      </c>
      <c r="K242" s="157">
        <f t="shared" si="25"/>
        <v>17</v>
      </c>
    </row>
    <row r="243" spans="1:11" ht="37.5">
      <c r="A243" s="285"/>
      <c r="B243" s="7"/>
      <c r="C243" s="107" t="s">
        <v>56</v>
      </c>
      <c r="D243" s="27" t="s">
        <v>38</v>
      </c>
      <c r="E243" s="27" t="s">
        <v>107</v>
      </c>
      <c r="F243" s="27" t="s">
        <v>103</v>
      </c>
      <c r="G243" s="27" t="s">
        <v>81</v>
      </c>
      <c r="H243" s="141"/>
      <c r="I243" s="131">
        <f t="shared" si="25"/>
        <v>17</v>
      </c>
      <c r="J243" s="131">
        <f t="shared" si="25"/>
        <v>17</v>
      </c>
      <c r="K243" s="157">
        <f t="shared" si="25"/>
        <v>17</v>
      </c>
    </row>
    <row r="244" spans="1:11" ht="22.5" customHeight="1">
      <c r="A244" s="285"/>
      <c r="B244" s="7"/>
      <c r="C244" s="122" t="s">
        <v>292</v>
      </c>
      <c r="D244" s="27" t="s">
        <v>38</v>
      </c>
      <c r="E244" s="27" t="s">
        <v>107</v>
      </c>
      <c r="F244" s="27" t="s">
        <v>103</v>
      </c>
      <c r="G244" s="27" t="s">
        <v>250</v>
      </c>
      <c r="H244" s="49"/>
      <c r="I244" s="131">
        <f t="shared" si="25"/>
        <v>17</v>
      </c>
      <c r="J244" s="131">
        <f t="shared" si="25"/>
        <v>17</v>
      </c>
      <c r="K244" s="157">
        <f t="shared" si="25"/>
        <v>17</v>
      </c>
    </row>
    <row r="245" spans="1:11" ht="37.5">
      <c r="A245" s="285"/>
      <c r="B245" s="7"/>
      <c r="C245" s="48" t="s">
        <v>260</v>
      </c>
      <c r="D245" s="27" t="s">
        <v>38</v>
      </c>
      <c r="E245" s="27" t="s">
        <v>107</v>
      </c>
      <c r="F245" s="27" t="s">
        <v>103</v>
      </c>
      <c r="G245" s="27" t="s">
        <v>259</v>
      </c>
      <c r="H245" s="132"/>
      <c r="I245" s="114">
        <f t="shared" si="25"/>
        <v>17</v>
      </c>
      <c r="J245" s="114">
        <f t="shared" si="25"/>
        <v>17</v>
      </c>
      <c r="K245" s="227">
        <f t="shared" si="25"/>
        <v>17</v>
      </c>
    </row>
    <row r="246" spans="1:11" ht="38.25" customHeight="1">
      <c r="A246" s="285"/>
      <c r="B246" s="7"/>
      <c r="C246" s="153" t="s">
        <v>262</v>
      </c>
      <c r="D246" s="35" t="s">
        <v>38</v>
      </c>
      <c r="E246" s="35" t="s">
        <v>107</v>
      </c>
      <c r="F246" s="71" t="s">
        <v>103</v>
      </c>
      <c r="G246" s="71" t="s">
        <v>261</v>
      </c>
      <c r="H246" s="202" t="s">
        <v>16</v>
      </c>
      <c r="I246" s="102">
        <f t="shared" si="25"/>
        <v>17</v>
      </c>
      <c r="J246" s="102">
        <f t="shared" si="25"/>
        <v>17</v>
      </c>
      <c r="K246" s="103">
        <f t="shared" si="25"/>
        <v>17</v>
      </c>
    </row>
    <row r="247" spans="1:11" ht="36">
      <c r="A247" s="285"/>
      <c r="B247" s="7"/>
      <c r="C247" s="43" t="s">
        <v>150</v>
      </c>
      <c r="D247" s="44" t="s">
        <v>38</v>
      </c>
      <c r="E247" s="44" t="s">
        <v>107</v>
      </c>
      <c r="F247" s="44" t="s">
        <v>103</v>
      </c>
      <c r="G247" s="44" t="s">
        <v>261</v>
      </c>
      <c r="H247" s="45" t="s">
        <v>149</v>
      </c>
      <c r="I247" s="46">
        <v>17</v>
      </c>
      <c r="J247" s="46">
        <v>17</v>
      </c>
      <c r="K247" s="47">
        <v>17</v>
      </c>
    </row>
    <row r="248" spans="1:11" ht="18.75">
      <c r="A248" s="285"/>
      <c r="B248" s="7"/>
      <c r="C248" s="29" t="s">
        <v>144</v>
      </c>
      <c r="D248" s="74" t="s">
        <v>38</v>
      </c>
      <c r="E248" s="27" t="s">
        <v>106</v>
      </c>
      <c r="F248" s="130"/>
      <c r="G248" s="130"/>
      <c r="H248" s="49"/>
      <c r="I248" s="220">
        <f aca="true" t="shared" si="26" ref="I248:J252">I249</f>
        <v>30</v>
      </c>
      <c r="J248" s="220">
        <f t="shared" si="26"/>
        <v>30</v>
      </c>
      <c r="K248" s="221">
        <f>K249</f>
        <v>30</v>
      </c>
    </row>
    <row r="249" spans="1:11" ht="18.75">
      <c r="A249" s="285"/>
      <c r="B249" s="7"/>
      <c r="C249" s="26" t="s">
        <v>158</v>
      </c>
      <c r="D249" s="22" t="s">
        <v>38</v>
      </c>
      <c r="E249" s="138" t="s">
        <v>106</v>
      </c>
      <c r="F249" s="22" t="s">
        <v>103</v>
      </c>
      <c r="G249" s="167"/>
      <c r="H249" s="68"/>
      <c r="I249" s="220">
        <f t="shared" si="26"/>
        <v>30</v>
      </c>
      <c r="J249" s="220">
        <f t="shared" si="26"/>
        <v>30</v>
      </c>
      <c r="K249" s="221">
        <f>K250</f>
        <v>30</v>
      </c>
    </row>
    <row r="250" spans="1:11" ht="18.75">
      <c r="A250" s="285"/>
      <c r="B250" s="7"/>
      <c r="C250" s="87" t="s">
        <v>52</v>
      </c>
      <c r="D250" s="27" t="s">
        <v>38</v>
      </c>
      <c r="E250" s="74" t="s">
        <v>106</v>
      </c>
      <c r="F250" s="27" t="s">
        <v>103</v>
      </c>
      <c r="G250" s="27" t="s">
        <v>64</v>
      </c>
      <c r="H250" s="49" t="s">
        <v>16</v>
      </c>
      <c r="I250" s="220">
        <f t="shared" si="26"/>
        <v>30</v>
      </c>
      <c r="J250" s="220">
        <f t="shared" si="26"/>
        <v>30</v>
      </c>
      <c r="K250" s="221">
        <f>K251</f>
        <v>30</v>
      </c>
    </row>
    <row r="251" spans="1:11" ht="18.75">
      <c r="A251" s="285"/>
      <c r="B251" s="7"/>
      <c r="C251" s="87" t="s">
        <v>53</v>
      </c>
      <c r="D251" s="27" t="s">
        <v>38</v>
      </c>
      <c r="E251" s="74" t="s">
        <v>106</v>
      </c>
      <c r="F251" s="27" t="s">
        <v>103</v>
      </c>
      <c r="G251" s="27" t="s">
        <v>65</v>
      </c>
      <c r="H251" s="49"/>
      <c r="I251" s="220">
        <f t="shared" si="26"/>
        <v>30</v>
      </c>
      <c r="J251" s="220">
        <f t="shared" si="26"/>
        <v>30</v>
      </c>
      <c r="K251" s="221">
        <f>K252</f>
        <v>30</v>
      </c>
    </row>
    <row r="252" spans="1:11" ht="19.5" thickBot="1">
      <c r="A252" s="286"/>
      <c r="B252" s="7"/>
      <c r="C252" s="88" t="s">
        <v>100</v>
      </c>
      <c r="D252" s="35" t="s">
        <v>38</v>
      </c>
      <c r="E252" s="71" t="s">
        <v>106</v>
      </c>
      <c r="F252" s="35" t="s">
        <v>103</v>
      </c>
      <c r="G252" s="35" t="s">
        <v>84</v>
      </c>
      <c r="H252" s="60"/>
      <c r="I252" s="222">
        <f t="shared" si="26"/>
        <v>30</v>
      </c>
      <c r="J252" s="222">
        <f t="shared" si="26"/>
        <v>30</v>
      </c>
      <c r="K252" s="223">
        <f>K253</f>
        <v>30</v>
      </c>
    </row>
    <row r="253" spans="1:11" ht="19.5" thickBot="1">
      <c r="A253" s="8"/>
      <c r="B253" s="7"/>
      <c r="C253" s="228" t="s">
        <v>144</v>
      </c>
      <c r="D253" s="229" t="s">
        <v>38</v>
      </c>
      <c r="E253" s="230" t="s">
        <v>106</v>
      </c>
      <c r="F253" s="230" t="s">
        <v>103</v>
      </c>
      <c r="G253" s="231" t="s">
        <v>84</v>
      </c>
      <c r="H253" s="232" t="s">
        <v>143</v>
      </c>
      <c r="I253" s="233">
        <v>30</v>
      </c>
      <c r="J253" s="233">
        <v>30</v>
      </c>
      <c r="K253" s="234">
        <v>30</v>
      </c>
    </row>
    <row r="254" spans="1:11" ht="38.25" thickBot="1">
      <c r="A254" s="6" t="s">
        <v>33</v>
      </c>
      <c r="B254" s="9" t="s">
        <v>33</v>
      </c>
      <c r="C254" s="15" t="s">
        <v>45</v>
      </c>
      <c r="D254" s="16" t="s">
        <v>39</v>
      </c>
      <c r="E254" s="16"/>
      <c r="F254" s="235"/>
      <c r="G254" s="235"/>
      <c r="H254" s="236"/>
      <c r="I254" s="237">
        <f>I255</f>
        <v>1727.4</v>
      </c>
      <c r="J254" s="237">
        <f>J255</f>
        <v>952.1999999999999</v>
      </c>
      <c r="K254" s="19">
        <f>K255</f>
        <v>1411.9</v>
      </c>
    </row>
    <row r="255" spans="1:11" ht="18.75">
      <c r="A255" s="10"/>
      <c r="B255" s="11"/>
      <c r="C255" s="20" t="s">
        <v>17</v>
      </c>
      <c r="D255" s="22" t="s">
        <v>39</v>
      </c>
      <c r="E255" s="22" t="s">
        <v>103</v>
      </c>
      <c r="F255" s="22"/>
      <c r="G255" s="22" t="s">
        <v>16</v>
      </c>
      <c r="H255" s="23" t="s">
        <v>16</v>
      </c>
      <c r="I255" s="24">
        <f>I256+I261</f>
        <v>1727.4</v>
      </c>
      <c r="J255" s="24">
        <f>J256+J261</f>
        <v>952.1999999999999</v>
      </c>
      <c r="K255" s="24">
        <f>K256+K261</f>
        <v>1411.9</v>
      </c>
    </row>
    <row r="256" spans="1:11" ht="37.5">
      <c r="A256" s="10"/>
      <c r="B256" s="11"/>
      <c r="C256" s="98" t="s">
        <v>37</v>
      </c>
      <c r="D256" s="22" t="s">
        <v>39</v>
      </c>
      <c r="E256" s="238" t="s">
        <v>103</v>
      </c>
      <c r="F256" s="238" t="s">
        <v>104</v>
      </c>
      <c r="G256" s="239" t="s">
        <v>16</v>
      </c>
      <c r="H256" s="240" t="s">
        <v>16</v>
      </c>
      <c r="I256" s="89">
        <f aca="true" t="shared" si="27" ref="I256:J259">I257</f>
        <v>1668.4</v>
      </c>
      <c r="J256" s="89">
        <f t="shared" si="27"/>
        <v>923.4</v>
      </c>
      <c r="K256" s="203">
        <f>K257</f>
        <v>1382.9</v>
      </c>
    </row>
    <row r="257" spans="1:11" ht="18.75">
      <c r="A257" s="10"/>
      <c r="B257" s="11"/>
      <c r="C257" s="29" t="s">
        <v>50</v>
      </c>
      <c r="D257" s="22" t="s">
        <v>39</v>
      </c>
      <c r="E257" s="241" t="s">
        <v>103</v>
      </c>
      <c r="F257" s="242" t="s">
        <v>104</v>
      </c>
      <c r="G257" s="27" t="s">
        <v>60</v>
      </c>
      <c r="H257" s="243" t="s">
        <v>16</v>
      </c>
      <c r="I257" s="50">
        <f t="shared" si="27"/>
        <v>1668.4</v>
      </c>
      <c r="J257" s="50">
        <f t="shared" si="27"/>
        <v>923.4</v>
      </c>
      <c r="K257" s="51">
        <f>K258</f>
        <v>1382.9</v>
      </c>
    </row>
    <row r="258" spans="1:11" ht="37.5" customHeight="1">
      <c r="A258" s="10"/>
      <c r="B258" s="11"/>
      <c r="C258" s="244" t="s">
        <v>55</v>
      </c>
      <c r="D258" s="27" t="s">
        <v>39</v>
      </c>
      <c r="E258" s="242" t="s">
        <v>103</v>
      </c>
      <c r="F258" s="242" t="s">
        <v>104</v>
      </c>
      <c r="G258" s="27" t="s">
        <v>85</v>
      </c>
      <c r="H258" s="243"/>
      <c r="I258" s="50">
        <f t="shared" si="27"/>
        <v>1668.4</v>
      </c>
      <c r="J258" s="50">
        <f t="shared" si="27"/>
        <v>923.4</v>
      </c>
      <c r="K258" s="51">
        <f>K259</f>
        <v>1382.9</v>
      </c>
    </row>
    <row r="259" spans="1:11" ht="33.75" customHeight="1">
      <c r="A259" s="10"/>
      <c r="B259" s="11"/>
      <c r="C259" s="99" t="s">
        <v>180</v>
      </c>
      <c r="D259" s="35" t="s">
        <v>39</v>
      </c>
      <c r="E259" s="245" t="s">
        <v>103</v>
      </c>
      <c r="F259" s="238" t="s">
        <v>104</v>
      </c>
      <c r="G259" s="35" t="s">
        <v>178</v>
      </c>
      <c r="H259" s="240"/>
      <c r="I259" s="89">
        <f t="shared" si="27"/>
        <v>1668.4</v>
      </c>
      <c r="J259" s="89">
        <f t="shared" si="27"/>
        <v>923.4</v>
      </c>
      <c r="K259" s="203">
        <f>K260</f>
        <v>1382.9</v>
      </c>
    </row>
    <row r="260" spans="1:11" ht="54">
      <c r="A260" s="10"/>
      <c r="B260" s="11"/>
      <c r="C260" s="91" t="s">
        <v>140</v>
      </c>
      <c r="D260" s="73" t="s">
        <v>39</v>
      </c>
      <c r="E260" s="246" t="s">
        <v>103</v>
      </c>
      <c r="F260" s="247" t="s">
        <v>104</v>
      </c>
      <c r="G260" s="44" t="s">
        <v>178</v>
      </c>
      <c r="H260" s="248" t="s">
        <v>139</v>
      </c>
      <c r="I260" s="161">
        <f>312.2+1356.2</f>
        <v>1668.4</v>
      </c>
      <c r="J260" s="161">
        <v>923.4</v>
      </c>
      <c r="K260" s="162">
        <v>1382.9</v>
      </c>
    </row>
    <row r="261" spans="1:11" ht="56.25">
      <c r="A261" s="10"/>
      <c r="B261" s="11"/>
      <c r="C261" s="249" t="s">
        <v>34</v>
      </c>
      <c r="D261" s="27" t="s">
        <v>39</v>
      </c>
      <c r="E261" s="71" t="s">
        <v>103</v>
      </c>
      <c r="F261" s="35" t="s">
        <v>105</v>
      </c>
      <c r="G261" s="71"/>
      <c r="H261" s="202"/>
      <c r="I261" s="89">
        <f>I262+I267</f>
        <v>59</v>
      </c>
      <c r="J261" s="89">
        <f>J262+J267</f>
        <v>28.8</v>
      </c>
      <c r="K261" s="188">
        <f>K262+K267</f>
        <v>29</v>
      </c>
    </row>
    <row r="262" spans="1:11" ht="37.5">
      <c r="A262" s="10"/>
      <c r="B262" s="11"/>
      <c r="C262" s="48" t="s">
        <v>0</v>
      </c>
      <c r="D262" s="27" t="s">
        <v>39</v>
      </c>
      <c r="E262" s="27" t="s">
        <v>103</v>
      </c>
      <c r="F262" s="27" t="s">
        <v>105</v>
      </c>
      <c r="G262" s="27" t="s">
        <v>86</v>
      </c>
      <c r="H262" s="30"/>
      <c r="I262" s="250">
        <f>I263</f>
        <v>28.8</v>
      </c>
      <c r="J262" s="250">
        <f>J263</f>
        <v>28.8</v>
      </c>
      <c r="K262" s="251">
        <f>K263</f>
        <v>29</v>
      </c>
    </row>
    <row r="263" spans="1:11" ht="39.75" customHeight="1">
      <c r="A263" s="10"/>
      <c r="B263" s="11"/>
      <c r="C263" s="110" t="s">
        <v>180</v>
      </c>
      <c r="D263" s="112" t="s">
        <v>39</v>
      </c>
      <c r="E263" s="67" t="s">
        <v>103</v>
      </c>
      <c r="F263" s="67" t="s">
        <v>105</v>
      </c>
      <c r="G263" s="67" t="s">
        <v>186</v>
      </c>
      <c r="H263" s="124"/>
      <c r="I263" s="252">
        <f>I264+I265</f>
        <v>28.8</v>
      </c>
      <c r="J263" s="252">
        <f>J264+J265</f>
        <v>28.8</v>
      </c>
      <c r="K263" s="253">
        <f>K264+K265</f>
        <v>29</v>
      </c>
    </row>
    <row r="264" spans="1:11" ht="36">
      <c r="A264" s="10"/>
      <c r="B264" s="11"/>
      <c r="C264" s="116" t="s">
        <v>150</v>
      </c>
      <c r="D264" s="59" t="s">
        <v>39</v>
      </c>
      <c r="E264" s="59" t="s">
        <v>103</v>
      </c>
      <c r="F264" s="59" t="s">
        <v>105</v>
      </c>
      <c r="G264" s="59" t="s">
        <v>186</v>
      </c>
      <c r="H264" s="60" t="s">
        <v>149</v>
      </c>
      <c r="I264" s="196">
        <v>25.2</v>
      </c>
      <c r="J264" s="196">
        <f>25.2+0.1-0.1</f>
        <v>25.2</v>
      </c>
      <c r="K264" s="254">
        <v>25.4</v>
      </c>
    </row>
    <row r="265" spans="1:11" ht="36.75" customHeight="1">
      <c r="A265" s="10"/>
      <c r="B265" s="11"/>
      <c r="C265" s="43" t="s">
        <v>141</v>
      </c>
      <c r="D265" s="73" t="s">
        <v>39</v>
      </c>
      <c r="E265" s="44" t="s">
        <v>103</v>
      </c>
      <c r="F265" s="44" t="s">
        <v>105</v>
      </c>
      <c r="G265" s="44" t="s">
        <v>186</v>
      </c>
      <c r="H265" s="45" t="s">
        <v>142</v>
      </c>
      <c r="I265" s="161">
        <v>3.6</v>
      </c>
      <c r="J265" s="161">
        <v>3.6</v>
      </c>
      <c r="K265" s="162">
        <v>3.6</v>
      </c>
    </row>
    <row r="266" spans="1:11" ht="18.75">
      <c r="A266" s="10"/>
      <c r="B266" s="11"/>
      <c r="C266" s="107" t="s">
        <v>52</v>
      </c>
      <c r="D266" s="105" t="s">
        <v>39</v>
      </c>
      <c r="E266" s="27" t="s">
        <v>103</v>
      </c>
      <c r="F266" s="27" t="s">
        <v>105</v>
      </c>
      <c r="G266" s="27" t="s">
        <v>64</v>
      </c>
      <c r="H266" s="30"/>
      <c r="I266" s="250">
        <f aca="true" t="shared" si="28" ref="I266:J268">I267</f>
        <v>30.2</v>
      </c>
      <c r="J266" s="250">
        <f t="shared" si="28"/>
        <v>0</v>
      </c>
      <c r="K266" s="251">
        <f>K267</f>
        <v>0</v>
      </c>
    </row>
    <row r="267" spans="1:11" ht="18.75">
      <c r="A267" s="10"/>
      <c r="B267" s="11"/>
      <c r="C267" s="48" t="s">
        <v>1</v>
      </c>
      <c r="D267" s="105" t="s">
        <v>39</v>
      </c>
      <c r="E267" s="27" t="s">
        <v>103</v>
      </c>
      <c r="F267" s="27" t="s">
        <v>105</v>
      </c>
      <c r="G267" s="27" t="s">
        <v>65</v>
      </c>
      <c r="H267" s="30"/>
      <c r="I267" s="250">
        <f t="shared" si="28"/>
        <v>30.2</v>
      </c>
      <c r="J267" s="250">
        <f t="shared" si="28"/>
        <v>0</v>
      </c>
      <c r="K267" s="251">
        <f>K268</f>
        <v>0</v>
      </c>
    </row>
    <row r="268" spans="1:11" ht="57" customHeight="1">
      <c r="A268" s="10"/>
      <c r="B268" s="11"/>
      <c r="C268" s="255" t="s">
        <v>181</v>
      </c>
      <c r="D268" s="101" t="s">
        <v>39</v>
      </c>
      <c r="E268" s="35" t="s">
        <v>103</v>
      </c>
      <c r="F268" s="35" t="s">
        <v>105</v>
      </c>
      <c r="G268" s="35" t="s">
        <v>87</v>
      </c>
      <c r="H268" s="36"/>
      <c r="I268" s="77">
        <f t="shared" si="28"/>
        <v>30.2</v>
      </c>
      <c r="J268" s="77">
        <f t="shared" si="28"/>
        <v>0</v>
      </c>
      <c r="K268" s="78">
        <f>K269</f>
        <v>0</v>
      </c>
    </row>
    <row r="269" spans="1:11" ht="18.75" thickBot="1">
      <c r="A269" s="10"/>
      <c r="B269" s="11"/>
      <c r="C269" s="256" t="s">
        <v>146</v>
      </c>
      <c r="D269" s="44" t="s">
        <v>39</v>
      </c>
      <c r="E269" s="167" t="s">
        <v>103</v>
      </c>
      <c r="F269" s="167" t="s">
        <v>105</v>
      </c>
      <c r="G269" s="167" t="s">
        <v>87</v>
      </c>
      <c r="H269" s="68" t="s">
        <v>145</v>
      </c>
      <c r="I269" s="257">
        <v>30.2</v>
      </c>
      <c r="J269" s="257">
        <v>0</v>
      </c>
      <c r="K269" s="258">
        <v>0</v>
      </c>
    </row>
    <row r="270" spans="1:11" ht="36.75" customHeight="1" thickBot="1">
      <c r="A270" s="287"/>
      <c r="B270" s="287"/>
      <c r="C270" s="259" t="s">
        <v>35</v>
      </c>
      <c r="D270" s="260"/>
      <c r="E270" s="260"/>
      <c r="F270" s="261"/>
      <c r="G270" s="261"/>
      <c r="H270" s="262"/>
      <c r="I270" s="263">
        <f>I20+I254</f>
        <v>28533.400000000005</v>
      </c>
      <c r="J270" s="263">
        <f>J20+J254</f>
        <v>13802.400000000001</v>
      </c>
      <c r="K270" s="264">
        <f>K20+K254</f>
        <v>14367.099999999999</v>
      </c>
    </row>
    <row r="271" spans="1:11" ht="36.75" customHeight="1">
      <c r="A271" s="12"/>
      <c r="B271" s="12"/>
      <c r="C271" s="265"/>
      <c r="D271" s="266"/>
      <c r="E271" s="266"/>
      <c r="F271" s="267"/>
      <c r="G271" s="267"/>
      <c r="H271" s="268"/>
      <c r="I271" s="269"/>
      <c r="J271" s="269"/>
      <c r="K271" s="269"/>
    </row>
    <row r="272" spans="9:11" ht="36" customHeight="1">
      <c r="I272" s="270"/>
      <c r="J272" s="270"/>
      <c r="K272" s="270"/>
    </row>
    <row r="273" spans="9:11" ht="36" customHeight="1">
      <c r="I273" s="271"/>
      <c r="J273" s="271"/>
      <c r="K273" s="271"/>
    </row>
    <row r="274" ht="36" customHeight="1"/>
    <row r="275" ht="36" customHeight="1"/>
    <row r="276" spans="9:11" ht="36" customHeight="1">
      <c r="I276" s="271"/>
      <c r="J276" s="271"/>
      <c r="K276" s="271"/>
    </row>
    <row r="277" ht="12.75">
      <c r="K277" s="272"/>
    </row>
    <row r="278" ht="12.75">
      <c r="I278" s="272"/>
    </row>
  </sheetData>
  <sheetProtection/>
  <autoFilter ref="A19:K270"/>
  <mergeCells count="18">
    <mergeCell ref="A15:K15"/>
    <mergeCell ref="B16:K16"/>
    <mergeCell ref="A21:A252"/>
    <mergeCell ref="A270:B270"/>
    <mergeCell ref="C7:K7"/>
    <mergeCell ref="C8:K8"/>
    <mergeCell ref="C13:K13"/>
    <mergeCell ref="A14:K14"/>
    <mergeCell ref="C9:K9"/>
    <mergeCell ref="C10:K10"/>
    <mergeCell ref="C11:K11"/>
    <mergeCell ref="C12:K12"/>
    <mergeCell ref="H1:K1"/>
    <mergeCell ref="C2:K2"/>
    <mergeCell ref="C3:K3"/>
    <mergeCell ref="C4:K4"/>
    <mergeCell ref="C5:K5"/>
    <mergeCell ref="H6:K6"/>
  </mergeCells>
  <printOptions horizontalCentered="1"/>
  <pageMargins left="0.1968503937007874" right="0.1968503937007874" top="0.1968503937007874" bottom="0.1968503937007874" header="0.5118110236220472" footer="0.5118110236220472"/>
  <pageSetup fitToHeight="9" fitToWidth="1" horizontalDpi="600" verticalDpi="600" orientation="portrait" paperSize="9" scale="40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2022-06-16T10:57:59Z</cp:lastPrinted>
  <dcterms:created xsi:type="dcterms:W3CDTF">2008-08-27T10:21:53Z</dcterms:created>
  <dcterms:modified xsi:type="dcterms:W3CDTF">2022-06-16T10:58:17Z</dcterms:modified>
  <cp:category/>
  <cp:version/>
  <cp:contentType/>
  <cp:contentStatus/>
</cp:coreProperties>
</file>