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460" activeTab="0"/>
  </bookViews>
  <sheets>
    <sheet name="декабрь" sheetId="1" r:id="rId1"/>
  </sheets>
  <definedNames>
    <definedName name="_xlnm._FilterDatabase" localSheetId="0" hidden="1">'декабрь'!$A$17:$K$264</definedName>
    <definedName name="_xlnm.Print_Titles" localSheetId="0">'декабрь'!$16:$17</definedName>
    <definedName name="_xlnm.Print_Area" localSheetId="0">'декабрь'!$A$1:$K$264</definedName>
  </definedNames>
  <calcPr fullCalcOnLoad="1"/>
</workbook>
</file>

<file path=xl/sharedStrings.xml><?xml version="1.0" encoding="utf-8"?>
<sst xmlns="http://schemas.openxmlformats.org/spreadsheetml/2006/main" count="1304" uniqueCount="293">
  <si>
    <t>Обеспечение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</si>
  <si>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</si>
  <si>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</si>
  <si>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</si>
  <si>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</si>
  <si>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</si>
  <si>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</si>
  <si>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</si>
  <si>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</si>
  <si>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</si>
  <si>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3</t>
  </si>
  <si>
    <t>4</t>
  </si>
  <si>
    <t>5</t>
  </si>
  <si>
    <t>6</t>
  </si>
  <si>
    <t>7</t>
  </si>
  <si>
    <t>1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</si>
  <si>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</si>
  <si>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</si>
  <si>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</si>
  <si>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</si>
  <si>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</si>
  <si>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</si>
  <si>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</si>
  <si>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</si>
  <si>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</si>
  <si>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</si>
  <si>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</si>
  <si>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</si>
  <si>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</si>
  <si>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</si>
  <si>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Социальная политика</t>
  </si>
  <si>
    <t>Пенсионное обеспечение</t>
  </si>
  <si>
    <t>Культура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</si>
  <si>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</si>
  <si>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</si>
  <si>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</si>
  <si>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</si>
  <si>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</si>
  <si>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009</t>
  </si>
  <si>
    <t>991</t>
  </si>
  <si>
    <t>Образование</t>
  </si>
  <si>
    <t xml:space="preserve">Другие вопросы в области культуры, кинематографии 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</si>
  <si>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</si>
  <si>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</si>
  <si>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</si>
  <si>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</si>
  <si>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</si>
  <si>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</si>
  <si>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</si>
  <si>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</si>
  <si>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</si>
  <si>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</si>
  <si>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</t>
  </si>
  <si>
    <t>Непрограммные расходы</t>
  </si>
  <si>
    <t xml:space="preserve">Физическая культура 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</si>
  <si>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</si>
  <si>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</si>
  <si>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</si>
  <si>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 xml:space="preserve">  Кировского муниципального района </t>
  </si>
  <si>
    <t xml:space="preserve"> решением Совета депутатов</t>
  </si>
  <si>
    <t>67 0 00 00000</t>
  </si>
  <si>
    <t>67 4 09 00000</t>
  </si>
  <si>
    <t>67 9 09 00000</t>
  </si>
  <si>
    <t>67 9 09 71340</t>
  </si>
  <si>
    <t>98 0 00 00000</t>
  </si>
  <si>
    <t>98 9 09 00000</t>
  </si>
  <si>
    <t>98 9 09 96110</t>
  </si>
  <si>
    <t>98 9 09 96010</t>
  </si>
  <si>
    <t>98 9 09 10050</t>
  </si>
  <si>
    <t>98 9 09 10080</t>
  </si>
  <si>
    <t>98 9 09 10100</t>
  </si>
  <si>
    <t>98 9 09 10130</t>
  </si>
  <si>
    <t>98 9 09 10410</t>
  </si>
  <si>
    <t>98 9 09 96030</t>
  </si>
  <si>
    <t>98 9 09 51180</t>
  </si>
  <si>
    <t>15 0 00 00000</t>
  </si>
  <si>
    <t>16 0 00 00000</t>
  </si>
  <si>
    <t>82 0 00 00000</t>
  </si>
  <si>
    <t>98 9 09 06300</t>
  </si>
  <si>
    <t>98 9 09 15350</t>
  </si>
  <si>
    <t>19 0 00 00000</t>
  </si>
  <si>
    <t>98 9 09 96020</t>
  </si>
  <si>
    <t>98 9 09 03080</t>
  </si>
  <si>
    <t>98 9 09 10010</t>
  </si>
  <si>
    <t>67 1 09 00000</t>
  </si>
  <si>
    <t>67 3 09 00000</t>
  </si>
  <si>
    <t>98 9 09 96090</t>
  </si>
  <si>
    <t xml:space="preserve">Осуществление полномочий поселений по муниципальному жилищному контролю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</si>
  <si>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</si>
  <si>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</si>
  <si>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</si>
  <si>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</si>
  <si>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Осуществление части полномочий поселений по владению, пользованию и распоряжению имуществом </t>
  </si>
  <si>
    <t xml:space="preserve">Мероприятия по содержанию  дорог общего пользования </t>
  </si>
  <si>
    <t xml:space="preserve">Осуществление полномочий Кировского района на мероприятия по содержанию автомобильных дорог  </t>
  </si>
  <si>
    <t xml:space="preserve">Организация и проведение мероприятий в сфере культуры 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</si>
  <si>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</si>
  <si>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 xml:space="preserve">Доплаты к пенсиям муниципальных служащих </t>
  </si>
  <si>
    <t xml:space="preserve">Процентные платежи по муниципальному долгу </t>
  </si>
  <si>
    <t>97 0 00 00000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</si>
  <si>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</si>
  <si>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01</t>
  </si>
  <si>
    <t>02</t>
  </si>
  <si>
    <t>03</t>
  </si>
  <si>
    <t>13</t>
  </si>
  <si>
    <t>11</t>
  </si>
  <si>
    <t>10</t>
  </si>
  <si>
    <t>08</t>
  </si>
  <si>
    <t>04</t>
  </si>
  <si>
    <t>07</t>
  </si>
  <si>
    <t>09</t>
  </si>
  <si>
    <t>05</t>
  </si>
  <si>
    <t>12</t>
  </si>
  <si>
    <t>14</t>
  </si>
  <si>
    <t>06</t>
  </si>
  <si>
    <t>Осуществление мероприятий по организации сбора и вывоза мусора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</si>
  <si>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</si>
  <si>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по составлению, проверке смет на проведение текущего ремонта дорог общего пользования и осуществление строительного контроля</t>
  </si>
  <si>
    <t>Муниципальная программа "Благоустройство территории муниципального образования Суховское сельское поселение Кировского муниципального района Ленинградской области"</t>
  </si>
  <si>
    <t xml:space="preserve">Осуществление части полномочий поселений по формированию, утверждению, исполнению  бюджета </t>
  </si>
  <si>
    <t>8</t>
  </si>
  <si>
    <t>Расходы на приобретение товаров, работ, услуг в целях обеспечения публикации муниципальных правовых актов</t>
  </si>
  <si>
    <t>Составление смет, проведение экспертиз и осуществление технического надзора</t>
  </si>
  <si>
    <t>98 9 09 16270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</si>
  <si>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</si>
  <si>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1N 0 00 00000</t>
  </si>
  <si>
    <t>Муниципальная программа "Устойчивое общественное развитие в муниципальном образовании Суховское сельское поселение Кировского муниципального района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</si>
  <si>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</si>
  <si>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Содержание автомобильных дорог местного значения и искусственных сооружений на них</t>
  </si>
  <si>
    <t>98 9 09 14190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</si>
  <si>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</si>
  <si>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</si>
  <si>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</si>
  <si>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800</t>
  </si>
  <si>
    <t>700</t>
  </si>
  <si>
    <t>Обслуживание государственного (муниципального) долга</t>
  </si>
  <si>
    <t>500</t>
  </si>
  <si>
    <t>Межбюджетные трансферты</t>
  </si>
  <si>
    <t>300</t>
  </si>
  <si>
    <t>Социальное обеспечение и иные выплаты населению</t>
  </si>
  <si>
    <t>200</t>
  </si>
  <si>
    <t>Закупка товаров, работ и услуг для обеспечения государственных (муниципальных) нужд</t>
  </si>
  <si>
    <t>18 0 00 00000</t>
  </si>
  <si>
    <t>Муниципальная программа "Развитие муниципальной службы в администрации муниципального образования Суховское сельское поселение Кировского муниципального района Ленинградской области"</t>
  </si>
  <si>
    <t>98 9 09 15500</t>
  </si>
  <si>
    <t>Мероприятия в области коммунального хозяйства</t>
  </si>
  <si>
    <t>Мероприятия по созданию мест (площадок) накопления твердых коммунальных отходов</t>
  </si>
  <si>
    <t>4Н 0 00 00000</t>
  </si>
  <si>
    <t>Организация и проведение мероприятий в подростковой и молодежной среде</t>
  </si>
  <si>
    <t>Обслуживание государственного (муниципального) внутреннего долга</t>
  </si>
  <si>
    <t>9</t>
  </si>
  <si>
    <t xml:space="preserve">бюджета МО Суховское сельское  поселение </t>
  </si>
  <si>
    <t>98 9 09 10310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</si>
  <si>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</si>
  <si>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Защита населения и территории от чрезвычайных ситуаций природного и техногенного характера, пожарная безопасность</t>
  </si>
  <si>
    <t>98 9 09 13100</t>
  </si>
  <si>
    <t>Профессиональная подготовка, переподготовка и повышение квалификации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</si>
  <si>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</si>
  <si>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Мероприятия по борьбе с борщевиком Сосновского</t>
  </si>
  <si>
    <t>Мероприятия с сфере пожарной безопасности</t>
  </si>
  <si>
    <t>600</t>
  </si>
  <si>
    <t>Предоставление субсидий бюджетным, автономным учреждениям и иным некоммерческим организациям</t>
  </si>
  <si>
    <t>Бюджетные ассигнования на 2023 год (тысяч рублей)</t>
  </si>
  <si>
    <t>67 1 09 00150</t>
  </si>
  <si>
    <t>67 4 09 00150</t>
  </si>
  <si>
    <t>Исполнение функций органов местного самоуправления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</si>
  <si>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</si>
  <si>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>Cфера административных правоотношений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</si>
  <si>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</si>
  <si>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</si>
  <si>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</si>
  <si>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67 3 09 00150</t>
  </si>
  <si>
    <t>(Приложение 3)</t>
  </si>
  <si>
    <t xml:space="preserve">Субсидии юридическим лицам, осуществляющим свою деятельность в сфере жилищно-коммунального хозяйства, на возмещение части затрат по оказанию населению банно-прачечных услуг </t>
  </si>
  <si>
    <t>15 4 00 00000</t>
  </si>
  <si>
    <t>15 4 01 00000</t>
  </si>
  <si>
    <t>15 4 01 13490</t>
  </si>
  <si>
    <t>Комплекс процессных мероприятий "Обеспечение и поддержание в готовности сил и средств ГО и ЧС"</t>
  </si>
  <si>
    <t>Эксплуатационное, техническое обслуживание оборудования МСО</t>
  </si>
  <si>
    <t>Комплексы процессных мероприятий</t>
  </si>
  <si>
    <t>Комплекс процессных мероприятий "Обеспечение пожарной безопасности на территории муниципального образования Суховское сельское поселение"</t>
  </si>
  <si>
    <t>15 4 02 00000</t>
  </si>
  <si>
    <t>Организация осуществления мероприятий по предупреждению и тушению пожаров на территории поселения</t>
  </si>
  <si>
    <t>15 4 02 13120</t>
  </si>
  <si>
    <t>Комплекс процессных мероприятий "Поддержка проектов инициатив граждан"</t>
  </si>
  <si>
    <t>Комплекс процессных мероприятий "Противодействие экстремизму и профилактика терроризма на территории муниципального образования Суховское сельское поселение"</t>
  </si>
  <si>
    <t>15 4 03 00000</t>
  </si>
  <si>
    <t>15 4 03 13240</t>
  </si>
  <si>
    <t>Информирование населения по вопросам противодействия терроризму на территории поселения</t>
  </si>
  <si>
    <t>Муниципальная программа ""Профилактика незаконного потребления наркотических средств и психотропных веществ, наркомании на территории муниципального образования Суховское сельское поселение Кировского муниципального района Ленинградской области"</t>
  </si>
  <si>
    <t>4Н 4 01 00000</t>
  </si>
  <si>
    <t>4Н 4 01 13610</t>
  </si>
  <si>
    <t>Муниципальная программа "Совершенствование и развитие автомобильных дорог муниципального образования Суховское сельское поселение Кировского муниципального района Ленинградской области"</t>
  </si>
  <si>
    <t>16 4 00 00000</t>
  </si>
  <si>
    <t>16 4 01 00000</t>
  </si>
  <si>
    <t>Комплекс процессных мероприятий "Содержание, капитальный ремонт и ремонт автомобильных дорог общего пользования"</t>
  </si>
  <si>
    <t>16 4 01 14180</t>
  </si>
  <si>
    <t>Мероприятия по ремонту дорог общего пользования</t>
  </si>
  <si>
    <t>16 4 01 14220</t>
  </si>
  <si>
    <t>16 1401 14220</t>
  </si>
  <si>
    <t>16 4 01 14230</t>
  </si>
  <si>
    <t>16 4 01 95010</t>
  </si>
  <si>
    <t>82 4 01 00000</t>
  </si>
  <si>
    <t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Ленинградсой области"</t>
  </si>
  <si>
    <t>Комплекс процессных мероприятий "Обеспечение информационной, консультационной, организационно-методической поддержки малого и среднего предпринимательства"</t>
  </si>
  <si>
    <t>82 4 01 06510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</si>
  <si>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</t>
  </si>
  <si>
    <t>50 0 00 00000</t>
  </si>
  <si>
    <t>50 8 01 S4790</t>
  </si>
  <si>
    <t>50 4 01 00000</t>
  </si>
  <si>
    <t>Расходы на уличное освещение</t>
  </si>
  <si>
    <t>50 4 01 15310</t>
  </si>
  <si>
    <t>50 4 01 15350</t>
  </si>
  <si>
    <t>50 4 01 15360</t>
  </si>
  <si>
    <t>4И 4 01 S4660</t>
  </si>
  <si>
    <t>4И 4 00 00000</t>
  </si>
  <si>
    <t>4И 4 01 00000</t>
  </si>
  <si>
    <t>97 4 01 00000</t>
  </si>
  <si>
    <t>Комплекс процессных мероприятий "Мероприятия по борьбе с борщевиком Сосновского"</t>
  </si>
  <si>
    <t>97 4 01 14670</t>
  </si>
  <si>
    <t>18 4 01 00000</t>
  </si>
  <si>
    <t>Комплекс процессных мероприятий "Развитие и совершенствование муниципальной службы"</t>
  </si>
  <si>
    <t>18 4 01 10500</t>
  </si>
  <si>
    <t>Мероприятия направленные на создание условий для профессионального развития и подготовки кадров муниципальной службы в Администрации, стимулирование муниципальных служащих к обучению, повышению квалификации</t>
  </si>
  <si>
    <t>19 4 00 00000</t>
  </si>
  <si>
    <t>19 4 01 00000</t>
  </si>
  <si>
    <t>19 4 01  00160</t>
  </si>
  <si>
    <t>Обеспечение деятельности (услуги, работы) муниципальных учреждений</t>
  </si>
  <si>
    <t>19 4 01 S0360</t>
  </si>
  <si>
    <t>19 4 02 00000</t>
  </si>
  <si>
    <t>Комплекс процессных мероприятий "Мероприятия организационного характера"</t>
  </si>
  <si>
    <t>19 4 02 11590</t>
  </si>
  <si>
    <t>19 4 03 00000</t>
  </si>
  <si>
    <t>Комплекс процессных мероприятий "Развитие физической культуры и спорта в МО Суховское сельское поселение"</t>
  </si>
  <si>
    <t>19 4 03 11600</t>
  </si>
  <si>
    <t>Организация и проведение мероприятий в области спорта и физической культуры</t>
  </si>
  <si>
    <t>Организация пожарно-профилактической работы на территории поселения (в т.ч. добровольно-пожарные дружины)</t>
  </si>
  <si>
    <t>15 4 02 13130</t>
  </si>
  <si>
    <t>50 4 01 15510</t>
  </si>
  <si>
    <t>Осуществление мероприятий по содержанию уличного освещения</t>
  </si>
  <si>
    <t>15 4 01 13230</t>
  </si>
  <si>
    <t>Организация мероприятий по обеспечению безопасности людей на водных объектах</t>
  </si>
  <si>
    <t>50 8 01 00000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</si>
  <si>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</si>
  <si>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98 9 09 15340</t>
  </si>
  <si>
    <t>Организация и содержание мест захоронения</t>
  </si>
  <si>
    <t>98 9 09 10300</t>
  </si>
  <si>
    <t xml:space="preserve">Содержание и обслуживание объектов имущества казны муниципального образования </t>
  </si>
  <si>
    <t>1N 4 00 00000</t>
  </si>
  <si>
    <t>1N 4 01 00000</t>
  </si>
  <si>
    <t>1N 4 01 S4770</t>
  </si>
  <si>
    <t xml:space="preserve">Комплекс процессных мероприятий </t>
  </si>
  <si>
    <t>4Н 4 00 00000</t>
  </si>
  <si>
    <t>82 4 00 00000</t>
  </si>
  <si>
    <t>50 4 00 00000</t>
  </si>
  <si>
    <t>50 8 00 00000</t>
  </si>
  <si>
    <t>Мероприятия, направленные на достижение целей проектов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</si>
  <si>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</si>
  <si>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97 4 00 00000</t>
  </si>
  <si>
    <t>18 4 00 00000</t>
  </si>
  <si>
    <t>Комплекс процессных мероприятий "Профилактика асоциального поведения и употребления психоактивных веществ в подростковой и молодежной среде"</t>
  </si>
  <si>
    <t xml:space="preserve">Комплексы процессных мероприятий </t>
  </si>
  <si>
    <t>Муниципальная программа "Безопасность муниципального образования Суховское сельское поселение Кировского муниципального района Ленинградской области"</t>
  </si>
  <si>
    <t>Комплекс процессных мероприятий "Благоустройство деревни Сухое"</t>
  </si>
  <si>
    <t>Комплекс процессных мероприятий "Организация благоустройства на территории поселения"</t>
  </si>
  <si>
    <t>Комплекс процессных мероприятий "Развитие культуры и модернизация учреждений культуры"</t>
  </si>
  <si>
    <t>Муниципальная программа "Развитие культуры, физической культуры и спорта в муниципальном образовании Суховское сельское поселение Кировского муниципального района Ленинградской области"</t>
  </si>
  <si>
    <t xml:space="preserve">Молодежная политика </t>
  </si>
  <si>
    <t>98 9 09 12510</t>
  </si>
  <si>
    <t>Организация и проведение мероприятий в области молодежной политики</t>
  </si>
  <si>
    <t>на 2023 год и на плановый период 2024 и 2025 годов</t>
  </si>
  <si>
    <t>Бюджетные ассигнования на 2024 год (тысяч рублей)</t>
  </si>
  <si>
    <t>Бюджетные ассигнования на 2025год (тысяч рублей)</t>
  </si>
  <si>
    <t>от "15" декабря 2022г. № 36</t>
  </si>
  <si>
    <t>(в редакции решения совета депутатов</t>
  </si>
  <si>
    <t>Муниципальная программа "Обеспечение повышения энергоэффективности в муниципальном образовании Суховское сельское поселение Кировского муниципального района Ленинградской области "</t>
  </si>
  <si>
    <t>17 0 00 00000</t>
  </si>
  <si>
    <t>17 4 00 00000</t>
  </si>
  <si>
    <t>Комплекс процессных мероприятий "Мероприятия направленные на снижение затрат по содержанию уличного освещения на территории поселения"</t>
  </si>
  <si>
    <t>17 4 01 00000</t>
  </si>
  <si>
    <t xml:space="preserve">Мероприятия направленные на снижение затрат по уличному освещению </t>
  </si>
  <si>
    <t>17 4 01 15520</t>
  </si>
  <si>
    <t>98 9 09 15220</t>
  </si>
  <si>
    <t>Мероприятия на проведение капитального ремонта (ремонта) объектов теплоснабжения</t>
  </si>
  <si>
    <t>67 4 00 00000</t>
  </si>
  <si>
    <t>67 9 00 00000</t>
  </si>
  <si>
    <t>67 1 00 00000</t>
  </si>
  <si>
    <t>67 3 00 00000</t>
  </si>
  <si>
    <t>Муниципальная программа "Содействие развитию части территории д.Сухое, являющейся административным центром муниципального образования Суховское сельское поселение Кировского муниципального района Ленинградской области"</t>
  </si>
  <si>
    <t>Капитальный ремонт (ремонт) муниципального жилищного фонда</t>
  </si>
  <si>
    <t>98 9 09 15010</t>
  </si>
  <si>
    <t>Осуществление первичного воинского учета органами местного самоуправления поселений, муниципальных и городских округов</t>
  </si>
  <si>
    <t>от "___" декабря 2023г №___)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</si>
</sst>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4"/>
      <name val="Arial Cyr"/>
      <family val="2"/>
    </font>
    <font>
      <sz val="16"/>
      <name val="Times New Roman"/>
      <family val="1"/>
    </font>
    <font>
      <sz val="16"/>
      <name val="Times New Roman Cyr"/>
      <family val="0"/>
    </font>
    <font>
      <b/>
      <sz val="10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b/>
      <sz val="16"/>
      <name val="Arial Cyr"/>
      <family val="2"/>
    </font>
    <font>
      <sz val="16"/>
      <name val="Arial Cyr"/>
      <family val="0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Arial Cyr"/>
      <family val="2"/>
    </font>
    <font>
      <b/>
      <sz val="14"/>
      <color theme="1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medium"/>
      <right style="hair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>
        <color indexed="8"/>
      </right>
      <top style="hair"/>
      <bottom style="thin"/>
    </border>
    <border>
      <left style="medium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/>
      <bottom style="hair"/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hair"/>
      <bottom style="hair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/>
    </xf>
    <xf numFmtId="49" fontId="5" fillId="32" borderId="11" xfId="53" applyNumberFormat="1" applyFont="1" applyFill="1" applyBorder="1" applyAlignment="1" applyProtection="1">
      <alignment horizontal="center" vertical="center" wrapText="1"/>
      <protection/>
    </xf>
    <xf numFmtId="49" fontId="6" fillId="32" borderId="12" xfId="53" applyNumberFormat="1" applyFont="1" applyFill="1" applyBorder="1" applyAlignment="1" applyProtection="1">
      <alignment horizontal="center" vertical="center" wrapText="1"/>
      <protection/>
    </xf>
    <xf numFmtId="49" fontId="6" fillId="32" borderId="13" xfId="53" applyNumberFormat="1" applyFont="1" applyFill="1" applyBorder="1" applyAlignment="1" applyProtection="1">
      <alignment horizontal="center" vertical="center" wrapText="1"/>
      <protection/>
    </xf>
    <xf numFmtId="49" fontId="6" fillId="32" borderId="14" xfId="53" applyNumberFormat="1" applyFont="1" applyFill="1" applyBorder="1" applyAlignment="1" applyProtection="1">
      <alignment horizontal="center" vertical="center" wrapText="1"/>
      <protection/>
    </xf>
    <xf numFmtId="49" fontId="7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175" fontId="10" fillId="32" borderId="15" xfId="0" applyNumberFormat="1" applyFont="1" applyFill="1" applyBorder="1" applyAlignment="1">
      <alignment horizontal="right"/>
    </xf>
    <xf numFmtId="0" fontId="13" fillId="32" borderId="10" xfId="0" applyFont="1" applyFill="1" applyBorder="1" applyAlignment="1">
      <alignment horizontal="center" vertical="center" wrapText="1"/>
    </xf>
    <xf numFmtId="49" fontId="14" fillId="32" borderId="16" xfId="0" applyNumberFormat="1" applyFont="1" applyFill="1" applyBorder="1" applyAlignment="1">
      <alignment horizontal="left" wrapText="1"/>
    </xf>
    <xf numFmtId="49" fontId="14" fillId="32" borderId="17" xfId="0" applyNumberFormat="1" applyFont="1" applyFill="1" applyBorder="1" applyAlignment="1">
      <alignment horizontal="center"/>
    </xf>
    <xf numFmtId="49" fontId="14" fillId="32" borderId="18" xfId="0" applyNumberFormat="1" applyFont="1" applyFill="1" applyBorder="1" applyAlignment="1">
      <alignment horizontal="center"/>
    </xf>
    <xf numFmtId="174" fontId="14" fillId="32" borderId="19" xfId="0" applyNumberFormat="1" applyFont="1" applyFill="1" applyBorder="1" applyAlignment="1">
      <alignment horizontal="right"/>
    </xf>
    <xf numFmtId="174" fontId="14" fillId="32" borderId="20" xfId="0" applyNumberFormat="1" applyFont="1" applyFill="1" applyBorder="1" applyAlignment="1">
      <alignment horizontal="right"/>
    </xf>
    <xf numFmtId="49" fontId="14" fillId="32" borderId="21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4" fillId="32" borderId="25" xfId="0" applyNumberFormat="1" applyFont="1" applyFill="1" applyBorder="1" applyAlignment="1">
      <alignment horizontal="right"/>
    </xf>
    <xf numFmtId="49" fontId="14" fillId="32" borderId="26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174" fontId="14" fillId="32" borderId="28" xfId="0" applyNumberFormat="1" applyFont="1" applyFill="1" applyBorder="1" applyAlignment="1">
      <alignment horizontal="right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30" xfId="0" applyNumberFormat="1" applyFont="1" applyFill="1" applyBorder="1" applyAlignment="1">
      <alignment horizontal="center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49" fontId="14" fillId="32" borderId="32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14" fillId="32" borderId="34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center"/>
    </xf>
    <xf numFmtId="174" fontId="14" fillId="32" borderId="34" xfId="0" applyNumberFormat="1" applyFont="1" applyFill="1" applyBorder="1" applyAlignment="1">
      <alignment horizontal="right"/>
    </xf>
    <xf numFmtId="49" fontId="10" fillId="32" borderId="1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37" xfId="0" applyNumberFormat="1" applyFont="1" applyFill="1" applyBorder="1" applyAlignment="1">
      <alignment horizontal="right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39" xfId="0" applyNumberFormat="1" applyFont="1" applyFill="1" applyBorder="1" applyAlignment="1">
      <alignment horizontal="center"/>
    </xf>
    <xf numFmtId="49" fontId="10" fillId="32" borderId="40" xfId="0" applyNumberFormat="1" applyFont="1" applyFill="1" applyBorder="1" applyAlignment="1">
      <alignment horizontal="center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0" fillId="32" borderId="30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174" fontId="7" fillId="32" borderId="31" xfId="0" applyNumberFormat="1" applyFont="1" applyFill="1" applyBorder="1" applyAlignment="1">
      <alignment horizontal="right"/>
    </xf>
    <xf numFmtId="49" fontId="7" fillId="32" borderId="43" xfId="0" applyNumberFormat="1" applyFont="1" applyFill="1" applyBorder="1" applyAlignment="1">
      <alignment horizontal="center"/>
    </xf>
    <xf numFmtId="49" fontId="14" fillId="32" borderId="43" xfId="0" applyNumberFormat="1" applyFont="1" applyFill="1" applyBorder="1" applyAlignment="1">
      <alignment horizontal="center"/>
    </xf>
    <xf numFmtId="174" fontId="14" fillId="32" borderId="43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45" xfId="0" applyNumberFormat="1" applyFont="1" applyFill="1" applyBorder="1" applyAlignment="1">
      <alignment horizontal="right"/>
    </xf>
    <xf numFmtId="188" fontId="14" fillId="32" borderId="32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0" fontId="14" fillId="32" borderId="47" xfId="0" applyNumberFormat="1" applyFont="1" applyFill="1" applyBorder="1" applyAlignment="1">
      <alignment horizontal="left" wrapText="1"/>
    </xf>
    <xf numFmtId="49" fontId="7" fillId="32" borderId="34" xfId="0" applyNumberFormat="1" applyFont="1" applyFill="1" applyBorder="1" applyAlignment="1">
      <alignment horizontal="center"/>
    </xf>
    <xf numFmtId="49" fontId="7" fillId="32" borderId="34" xfId="0" applyNumberFormat="1" applyFont="1" applyFill="1" applyBorder="1" applyAlignment="1">
      <alignment horizontal="center"/>
    </xf>
    <xf numFmtId="174" fontId="14" fillId="32" borderId="48" xfId="0" applyNumberFormat="1" applyFont="1" applyFill="1" applyBorder="1" applyAlignment="1">
      <alignment horizontal="right"/>
    </xf>
    <xf numFmtId="49" fontId="10" fillId="32" borderId="39" xfId="0" applyNumberFormat="1" applyFont="1" applyFill="1" applyBorder="1" applyAlignment="1">
      <alignment horizontal="center"/>
    </xf>
    <xf numFmtId="49" fontId="7" fillId="32" borderId="27" xfId="0" applyNumberFormat="1" applyFont="1" applyFill="1" applyBorder="1" applyAlignment="1">
      <alignment horizontal="center"/>
    </xf>
    <xf numFmtId="49" fontId="14" fillId="32" borderId="23" xfId="0" applyNumberFormat="1" applyFont="1" applyFill="1" applyBorder="1" applyAlignment="1">
      <alignment horizontal="center"/>
    </xf>
    <xf numFmtId="49" fontId="14" fillId="32" borderId="47" xfId="0" applyNumberFormat="1" applyFont="1" applyFill="1" applyBorder="1" applyAlignment="1">
      <alignment horizontal="left" wrapText="1"/>
    </xf>
    <xf numFmtId="174" fontId="14" fillId="32" borderId="34" xfId="0" applyNumberFormat="1" applyFont="1" applyFill="1" applyBorder="1" applyAlignment="1">
      <alignment horizontal="right"/>
    </xf>
    <xf numFmtId="174" fontId="14" fillId="32" borderId="48" xfId="0" applyNumberFormat="1" applyFont="1" applyFill="1" applyBorder="1" applyAlignment="1">
      <alignment horizontal="right"/>
    </xf>
    <xf numFmtId="0" fontId="14" fillId="32" borderId="29" xfId="0" applyFont="1" applyFill="1" applyBorder="1" applyAlignment="1">
      <alignment horizontal="left" wrapText="1"/>
    </xf>
    <xf numFmtId="174" fontId="7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49" fontId="10" fillId="32" borderId="51" xfId="0" applyNumberFormat="1" applyFont="1" applyFill="1" applyBorder="1" applyAlignment="1">
      <alignment horizontal="center"/>
    </xf>
    <xf numFmtId="174" fontId="7" fillId="32" borderId="43" xfId="0" applyNumberFormat="1" applyFont="1" applyFill="1" applyBorder="1" applyAlignment="1">
      <alignment horizontal="right"/>
    </xf>
    <xf numFmtId="174" fontId="7" fillId="32" borderId="52" xfId="0" applyNumberFormat="1" applyFont="1" applyFill="1" applyBorder="1" applyAlignment="1">
      <alignment horizontal="right"/>
    </xf>
    <xf numFmtId="49" fontId="10" fillId="32" borderId="53" xfId="0" applyNumberFormat="1" applyFont="1" applyFill="1" applyBorder="1" applyAlignment="1">
      <alignment horizontal="left" wrapText="1"/>
    </xf>
    <xf numFmtId="174" fontId="14" fillId="32" borderId="49" xfId="0" applyNumberFormat="1" applyFont="1" applyFill="1" applyBorder="1" applyAlignment="1">
      <alignment horizontal="right"/>
    </xf>
    <xf numFmtId="49" fontId="14" fillId="32" borderId="42" xfId="0" applyNumberFormat="1" applyFont="1" applyFill="1" applyBorder="1" applyAlignment="1">
      <alignment horizontal="left" wrapText="1"/>
    </xf>
    <xf numFmtId="49" fontId="14" fillId="32" borderId="47" xfId="0" applyNumberFormat="1" applyFont="1" applyFill="1" applyBorder="1" applyAlignment="1">
      <alignment horizontal="left" wrapText="1"/>
    </xf>
    <xf numFmtId="174" fontId="7" fillId="32" borderId="34" xfId="0" applyNumberFormat="1" applyFont="1" applyFill="1" applyBorder="1" applyAlignment="1">
      <alignment horizontal="right"/>
    </xf>
    <xf numFmtId="174" fontId="7" fillId="32" borderId="54" xfId="0" applyNumberFormat="1" applyFont="1" applyFill="1" applyBorder="1" applyAlignment="1">
      <alignment horizontal="right"/>
    </xf>
    <xf numFmtId="49" fontId="10" fillId="32" borderId="55" xfId="0" applyNumberFormat="1" applyFont="1" applyFill="1" applyBorder="1" applyAlignment="1">
      <alignment horizontal="left" wrapText="1"/>
    </xf>
    <xf numFmtId="174" fontId="7" fillId="32" borderId="23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0" fillId="32" borderId="56" xfId="0" applyNumberFormat="1" applyFont="1" applyFill="1" applyBorder="1" applyAlignment="1">
      <alignment horizontal="left" wrapText="1"/>
    </xf>
    <xf numFmtId="49" fontId="10" fillId="32" borderId="15" xfId="0" applyNumberFormat="1" applyFont="1" applyFill="1" applyBorder="1" applyAlignment="1">
      <alignment horizontal="center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4" fillId="32" borderId="57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/>
    </xf>
    <xf numFmtId="174" fontId="7" fillId="32" borderId="34" xfId="0" applyNumberFormat="1" applyFont="1" applyFill="1" applyBorder="1" applyAlignment="1">
      <alignment horizontal="right"/>
    </xf>
    <xf numFmtId="174" fontId="7" fillId="32" borderId="48" xfId="0" applyNumberFormat="1" applyFont="1" applyFill="1" applyBorder="1" applyAlignment="1">
      <alignment horizontal="right"/>
    </xf>
    <xf numFmtId="49" fontId="7" fillId="32" borderId="29" xfId="0" applyNumberFormat="1" applyFont="1" applyFill="1" applyBorder="1" applyAlignment="1">
      <alignment horizontal="left" wrapText="1"/>
    </xf>
    <xf numFmtId="49" fontId="7" fillId="32" borderId="27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49" fontId="14" fillId="32" borderId="29" xfId="0" applyNumberFormat="1" applyFont="1" applyFill="1" applyBorder="1" applyAlignment="1">
      <alignment horizontal="left" wrapText="1"/>
    </xf>
    <xf numFmtId="49" fontId="14" fillId="32" borderId="27" xfId="0" applyNumberFormat="1" applyFont="1" applyFill="1" applyBorder="1" applyAlignment="1">
      <alignment horizontal="center"/>
    </xf>
    <xf numFmtId="49" fontId="10" fillId="32" borderId="30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49" fontId="7" fillId="32" borderId="46" xfId="0" applyNumberFormat="1" applyFont="1" applyFill="1" applyBorder="1" applyAlignment="1">
      <alignment horizontal="center"/>
    </xf>
    <xf numFmtId="49" fontId="14" fillId="32" borderId="46" xfId="0" applyNumberFormat="1" applyFont="1" applyFill="1" applyBorder="1" applyAlignment="1">
      <alignment horizontal="center"/>
    </xf>
    <xf numFmtId="49" fontId="10" fillId="32" borderId="59" xfId="0" applyNumberFormat="1" applyFont="1" applyFill="1" applyBorder="1" applyAlignment="1">
      <alignment horizontal="center"/>
    </xf>
    <xf numFmtId="174" fontId="7" fillId="32" borderId="46" xfId="0" applyNumberFormat="1" applyFont="1" applyFill="1" applyBorder="1" applyAlignment="1">
      <alignment horizontal="right"/>
    </xf>
    <xf numFmtId="174" fontId="7" fillId="32" borderId="60" xfId="0" applyNumberFormat="1" applyFont="1" applyFill="1" applyBorder="1" applyAlignment="1">
      <alignment horizontal="right"/>
    </xf>
    <xf numFmtId="49" fontId="10" fillId="32" borderId="44" xfId="0" applyNumberFormat="1" applyFont="1" applyFill="1" applyBorder="1" applyAlignment="1">
      <alignment horizontal="left" wrapText="1"/>
    </xf>
    <xf numFmtId="49" fontId="10" fillId="32" borderId="34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center"/>
    </xf>
    <xf numFmtId="174" fontId="10" fillId="32" borderId="48" xfId="0" applyNumberFormat="1" applyFont="1" applyFill="1" applyBorder="1" applyAlignment="1">
      <alignment horizontal="right"/>
    </xf>
    <xf numFmtId="49" fontId="10" fillId="32" borderId="40" xfId="0" applyNumberFormat="1" applyFont="1" applyFill="1" applyBorder="1" applyAlignment="1">
      <alignment horizontal="center"/>
    </xf>
    <xf numFmtId="49" fontId="14" fillId="32" borderId="61" xfId="0" applyNumberFormat="1" applyFont="1" applyFill="1" applyBorder="1" applyAlignment="1">
      <alignment horizontal="left" wrapText="1"/>
    </xf>
    <xf numFmtId="0" fontId="14" fillId="32" borderId="29" xfId="0" applyNumberFormat="1" applyFont="1" applyFill="1" applyBorder="1" applyAlignment="1">
      <alignment horizontal="left" wrapText="1"/>
    </xf>
    <xf numFmtId="0" fontId="14" fillId="32" borderId="62" xfId="0" applyNumberFormat="1" applyFont="1" applyFill="1" applyBorder="1" applyAlignment="1">
      <alignment horizontal="left" wrapText="1"/>
    </xf>
    <xf numFmtId="49" fontId="14" fillId="32" borderId="59" xfId="0" applyNumberFormat="1" applyFont="1" applyFill="1" applyBorder="1" applyAlignment="1">
      <alignment horizontal="center"/>
    </xf>
    <xf numFmtId="174" fontId="14" fillId="32" borderId="46" xfId="0" applyNumberFormat="1" applyFont="1" applyFill="1" applyBorder="1" applyAlignment="1">
      <alignment horizontal="right"/>
    </xf>
    <xf numFmtId="174" fontId="10" fillId="32" borderId="63" xfId="0" applyNumberFormat="1" applyFont="1" applyFill="1" applyBorder="1" applyAlignment="1">
      <alignment horizontal="right"/>
    </xf>
    <xf numFmtId="0" fontId="14" fillId="32" borderId="42" xfId="0" applyNumberFormat="1" applyFont="1" applyFill="1" applyBorder="1" applyAlignment="1">
      <alignment horizontal="left" wrapText="1"/>
    </xf>
    <xf numFmtId="0" fontId="14" fillId="32" borderId="64" xfId="0" applyNumberFormat="1" applyFont="1" applyFill="1" applyBorder="1" applyAlignment="1">
      <alignment horizontal="left" wrapText="1"/>
    </xf>
    <xf numFmtId="49" fontId="10" fillId="32" borderId="27" xfId="0" applyNumberFormat="1" applyFont="1" applyFill="1" applyBorder="1" applyAlignment="1">
      <alignment horizontal="center"/>
    </xf>
    <xf numFmtId="174" fontId="7" fillId="32" borderId="27" xfId="0" applyNumberFormat="1" applyFont="1" applyFill="1" applyBorder="1" applyAlignment="1">
      <alignment horizontal="right"/>
    </xf>
    <xf numFmtId="49" fontId="10" fillId="32" borderId="59" xfId="0" applyNumberFormat="1" applyFont="1" applyFill="1" applyBorder="1" applyAlignment="1">
      <alignment horizontal="center"/>
    </xf>
    <xf numFmtId="49" fontId="14" fillId="32" borderId="39" xfId="0" applyNumberFormat="1" applyFont="1" applyFill="1" applyBorder="1" applyAlignment="1">
      <alignment horizontal="center"/>
    </xf>
    <xf numFmtId="49" fontId="14" fillId="32" borderId="58" xfId="0" applyNumberFormat="1" applyFont="1" applyFill="1" applyBorder="1" applyAlignment="1">
      <alignment horizontal="left" wrapText="1"/>
    </xf>
    <xf numFmtId="174" fontId="14" fillId="32" borderId="60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4" fillId="32" borderId="65" xfId="0" applyNumberFormat="1" applyFont="1" applyFill="1" applyBorder="1" applyAlignment="1">
      <alignment horizontal="left" wrapText="1"/>
    </xf>
    <xf numFmtId="49" fontId="7" fillId="32" borderId="23" xfId="0" applyNumberFormat="1" applyFont="1" applyFill="1" applyBorder="1" applyAlignment="1">
      <alignment horizontal="center"/>
    </xf>
    <xf numFmtId="49" fontId="7" fillId="32" borderId="24" xfId="0" applyNumberFormat="1" applyFont="1" applyFill="1" applyBorder="1" applyAlignment="1">
      <alignment horizontal="center"/>
    </xf>
    <xf numFmtId="49" fontId="7" fillId="32" borderId="30" xfId="0" applyNumberFormat="1" applyFont="1" applyFill="1" applyBorder="1" applyAlignment="1">
      <alignment horizontal="center"/>
    </xf>
    <xf numFmtId="174" fontId="7" fillId="32" borderId="66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7" fillId="32" borderId="68" xfId="0" applyNumberFormat="1" applyFont="1" applyFill="1" applyBorder="1" applyAlignment="1">
      <alignment horizontal="right"/>
    </xf>
    <xf numFmtId="0" fontId="14" fillId="32" borderId="57" xfId="0" applyNumberFormat="1" applyFont="1" applyFill="1" applyBorder="1" applyAlignment="1">
      <alignment horizontal="left" wrapText="1"/>
    </xf>
    <xf numFmtId="49" fontId="14" fillId="32" borderId="33" xfId="0" applyNumberFormat="1" applyFont="1" applyFill="1" applyBorder="1" applyAlignment="1">
      <alignment horizontal="center"/>
    </xf>
    <xf numFmtId="49" fontId="7" fillId="32" borderId="59" xfId="0" applyNumberFormat="1" applyFont="1" applyFill="1" applyBorder="1" applyAlignment="1">
      <alignment horizontal="center"/>
    </xf>
    <xf numFmtId="0" fontId="14" fillId="32" borderId="69" xfId="0" applyNumberFormat="1" applyFont="1" applyFill="1" applyBorder="1" applyAlignment="1">
      <alignment horizontal="left" wrapText="1"/>
    </xf>
    <xf numFmtId="0" fontId="14" fillId="32" borderId="70" xfId="0" applyNumberFormat="1" applyFont="1" applyFill="1" applyBorder="1" applyAlignment="1">
      <alignment horizontal="left" wrapText="1"/>
    </xf>
    <xf numFmtId="49" fontId="14" fillId="32" borderId="71" xfId="0" applyNumberFormat="1" applyFont="1" applyFill="1" applyBorder="1" applyAlignment="1">
      <alignment horizontal="center"/>
    </xf>
    <xf numFmtId="174" fontId="14" fillId="32" borderId="33" xfId="0" applyNumberFormat="1" applyFont="1" applyFill="1" applyBorder="1" applyAlignment="1">
      <alignment horizontal="right"/>
    </xf>
    <xf numFmtId="174" fontId="14" fillId="32" borderId="72" xfId="0" applyNumberFormat="1" applyFont="1" applyFill="1" applyBorder="1" applyAlignment="1">
      <alignment horizontal="right"/>
    </xf>
    <xf numFmtId="0" fontId="14" fillId="32" borderId="44" xfId="0" applyNumberFormat="1" applyFont="1" applyFill="1" applyBorder="1" applyAlignment="1">
      <alignment horizontal="left" wrapText="1"/>
    </xf>
    <xf numFmtId="49" fontId="10" fillId="32" borderId="43" xfId="0" applyNumberFormat="1" applyFont="1" applyFill="1" applyBorder="1" applyAlignment="1">
      <alignment horizontal="center"/>
    </xf>
    <xf numFmtId="174" fontId="10" fillId="32" borderId="73" xfId="0" applyNumberFormat="1" applyFont="1" applyFill="1" applyBorder="1" applyAlignment="1">
      <alignment horizontal="right"/>
    </xf>
    <xf numFmtId="0" fontId="14" fillId="32" borderId="34" xfId="0" applyNumberFormat="1" applyFont="1" applyFill="1" applyBorder="1" applyAlignment="1">
      <alignment horizontal="center"/>
    </xf>
    <xf numFmtId="174" fontId="7" fillId="32" borderId="74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49" fontId="10" fillId="32" borderId="24" xfId="0" applyNumberFormat="1" applyFont="1" applyFill="1" applyBorder="1" applyAlignment="1">
      <alignment horizontal="center"/>
    </xf>
    <xf numFmtId="174" fontId="14" fillId="32" borderId="23" xfId="0" applyNumberFormat="1" applyFont="1" applyFill="1" applyBorder="1" applyAlignment="1">
      <alignment horizontal="right"/>
    </xf>
    <xf numFmtId="174" fontId="10" fillId="32" borderId="39" xfId="0" applyNumberFormat="1" applyFont="1" applyFill="1" applyBorder="1" applyAlignment="1">
      <alignment horizontal="right"/>
    </xf>
    <xf numFmtId="174" fontId="10" fillId="32" borderId="41" xfId="0" applyNumberFormat="1" applyFont="1" applyFill="1" applyBorder="1" applyAlignment="1">
      <alignment horizontal="right"/>
    </xf>
    <xf numFmtId="174" fontId="7" fillId="32" borderId="76" xfId="0" applyNumberFormat="1" applyFont="1" applyFill="1" applyBorder="1" applyAlignment="1">
      <alignment horizontal="right"/>
    </xf>
    <xf numFmtId="49" fontId="14" fillId="32" borderId="75" xfId="0" applyNumberFormat="1" applyFont="1" applyFill="1" applyBorder="1" applyAlignment="1">
      <alignment horizontal="left" wrapText="1"/>
    </xf>
    <xf numFmtId="0" fontId="14" fillId="32" borderId="47" xfId="0" applyFont="1" applyFill="1" applyBorder="1" applyAlignment="1">
      <alignment wrapText="1"/>
    </xf>
    <xf numFmtId="49" fontId="10" fillId="32" borderId="38" xfId="0" applyNumberFormat="1" applyFont="1" applyFill="1" applyBorder="1" applyAlignment="1">
      <alignment horizontal="left" wrapText="1"/>
    </xf>
    <xf numFmtId="49" fontId="10" fillId="32" borderId="23" xfId="0" applyNumberFormat="1" applyFont="1" applyFill="1" applyBorder="1" applyAlignment="1">
      <alignment horizontal="center"/>
    </xf>
    <xf numFmtId="174" fontId="7" fillId="32" borderId="23" xfId="0" applyNumberFormat="1" applyFont="1" applyFill="1" applyBorder="1" applyAlignment="1">
      <alignment horizontal="right"/>
    </xf>
    <xf numFmtId="174" fontId="7" fillId="32" borderId="77" xfId="0" applyNumberFormat="1" applyFont="1" applyFill="1" applyBorder="1" applyAlignment="1">
      <alignment horizontal="right"/>
    </xf>
    <xf numFmtId="2" fontId="14" fillId="32" borderId="29" xfId="0" applyNumberFormat="1" applyFont="1" applyFill="1" applyBorder="1" applyAlignment="1">
      <alignment horizontal="left" wrapText="1"/>
    </xf>
    <xf numFmtId="49" fontId="14" fillId="32" borderId="43" xfId="0" applyNumberFormat="1" applyFont="1" applyFill="1" applyBorder="1" applyAlignment="1">
      <alignment horizontal="center"/>
    </xf>
    <xf numFmtId="174" fontId="7" fillId="32" borderId="0" xfId="0" applyNumberFormat="1" applyFont="1" applyFill="1" applyBorder="1" applyAlignment="1">
      <alignment horizontal="right"/>
    </xf>
    <xf numFmtId="49" fontId="15" fillId="32" borderId="39" xfId="0" applyNumberFormat="1" applyFont="1" applyFill="1" applyBorder="1" applyAlignment="1">
      <alignment horizontal="center"/>
    </xf>
    <xf numFmtId="49" fontId="14" fillId="32" borderId="32" xfId="0" applyNumberFormat="1" applyFont="1" applyFill="1" applyBorder="1" applyAlignment="1">
      <alignment horizontal="left" wrapText="1"/>
    </xf>
    <xf numFmtId="174" fontId="14" fillId="32" borderId="25" xfId="0" applyNumberFormat="1" applyFont="1" applyFill="1" applyBorder="1" applyAlignment="1">
      <alignment horizontal="right"/>
    </xf>
    <xf numFmtId="49" fontId="14" fillId="32" borderId="78" xfId="0" applyNumberFormat="1" applyFont="1" applyFill="1" applyBorder="1" applyAlignment="1">
      <alignment horizontal="left" wrapText="1"/>
    </xf>
    <xf numFmtId="49" fontId="7" fillId="32" borderId="35" xfId="0" applyNumberFormat="1" applyFont="1" applyFill="1" applyBorder="1" applyAlignment="1">
      <alignment horizontal="center"/>
    </xf>
    <xf numFmtId="174" fontId="7" fillId="32" borderId="33" xfId="0" applyNumberFormat="1" applyFont="1" applyFill="1" applyBorder="1" applyAlignment="1">
      <alignment horizontal="right"/>
    </xf>
    <xf numFmtId="174" fontId="7" fillId="32" borderId="79" xfId="0" applyNumberFormat="1" applyFont="1" applyFill="1" applyBorder="1" applyAlignment="1">
      <alignment horizontal="right"/>
    </xf>
    <xf numFmtId="49" fontId="10" fillId="32" borderId="80" xfId="0" applyNumberFormat="1" applyFont="1" applyFill="1" applyBorder="1" applyAlignment="1">
      <alignment horizontal="left" wrapText="1"/>
    </xf>
    <xf numFmtId="49" fontId="10" fillId="32" borderId="36" xfId="0" applyNumberFormat="1" applyFont="1" applyFill="1" applyBorder="1" applyAlignment="1">
      <alignment horizontal="center"/>
    </xf>
    <xf numFmtId="174" fontId="10" fillId="32" borderId="33" xfId="0" applyNumberFormat="1" applyFont="1" applyFill="1" applyBorder="1" applyAlignment="1">
      <alignment horizontal="right"/>
    </xf>
    <xf numFmtId="174" fontId="10" fillId="32" borderId="79" xfId="0" applyNumberFormat="1" applyFont="1" applyFill="1" applyBorder="1" applyAlignment="1">
      <alignment horizontal="right"/>
    </xf>
    <xf numFmtId="174" fontId="7" fillId="32" borderId="74" xfId="0" applyNumberFormat="1" applyFont="1" applyFill="1" applyBorder="1" applyAlignment="1">
      <alignment horizontal="right"/>
    </xf>
    <xf numFmtId="174" fontId="7" fillId="32" borderId="67" xfId="0" applyNumberFormat="1" applyFont="1" applyFill="1" applyBorder="1" applyAlignment="1">
      <alignment horizontal="right"/>
    </xf>
    <xf numFmtId="174" fontId="10" fillId="32" borderId="81" xfId="0" applyNumberFormat="1" applyFont="1" applyFill="1" applyBorder="1" applyAlignment="1">
      <alignment horizontal="right"/>
    </xf>
    <xf numFmtId="49" fontId="14" fillId="32" borderId="82" xfId="0" applyNumberFormat="1" applyFont="1" applyFill="1" applyBorder="1" applyAlignment="1">
      <alignment horizontal="left" wrapText="1"/>
    </xf>
    <xf numFmtId="49" fontId="7" fillId="32" borderId="83" xfId="0" applyNumberFormat="1" applyFont="1" applyFill="1" applyBorder="1" applyAlignment="1">
      <alignment horizontal="center"/>
    </xf>
    <xf numFmtId="49" fontId="7" fillId="32" borderId="61" xfId="0" applyNumberFormat="1" applyFont="1" applyFill="1" applyBorder="1" applyAlignment="1">
      <alignment horizontal="left" wrapText="1"/>
    </xf>
    <xf numFmtId="174" fontId="7" fillId="32" borderId="46" xfId="0" applyNumberFormat="1" applyFont="1" applyFill="1" applyBorder="1" applyAlignment="1">
      <alignment horizontal="right"/>
    </xf>
    <xf numFmtId="174" fontId="7" fillId="32" borderId="66" xfId="0" applyNumberFormat="1" applyFont="1" applyFill="1" applyBorder="1" applyAlignment="1">
      <alignment horizontal="right"/>
    </xf>
    <xf numFmtId="49" fontId="15" fillId="32" borderId="34" xfId="0" applyNumberFormat="1" applyFont="1" applyFill="1" applyBorder="1" applyAlignment="1">
      <alignment horizontal="center"/>
    </xf>
    <xf numFmtId="174" fontId="10" fillId="32" borderId="34" xfId="0" applyNumberFormat="1" applyFont="1" applyFill="1" applyBorder="1" applyAlignment="1">
      <alignment horizontal="right"/>
    </xf>
    <xf numFmtId="174" fontId="10" fillId="32" borderId="67" xfId="0" applyNumberFormat="1" applyFont="1" applyFill="1" applyBorder="1" applyAlignment="1">
      <alignment horizontal="right"/>
    </xf>
    <xf numFmtId="0" fontId="14" fillId="32" borderId="84" xfId="0" applyNumberFormat="1" applyFont="1" applyFill="1" applyBorder="1" applyAlignment="1">
      <alignment horizontal="left" wrapText="1"/>
    </xf>
    <xf numFmtId="49" fontId="7" fillId="32" borderId="33" xfId="0" applyNumberFormat="1" applyFont="1" applyFill="1" applyBorder="1" applyAlignment="1">
      <alignment horizontal="center"/>
    </xf>
    <xf numFmtId="49" fontId="7" fillId="32" borderId="71" xfId="0" applyNumberFormat="1" applyFont="1" applyFill="1" applyBorder="1" applyAlignment="1">
      <alignment horizontal="center"/>
    </xf>
    <xf numFmtId="174" fontId="7" fillId="32" borderId="85" xfId="0" applyNumberFormat="1" applyFont="1" applyFill="1" applyBorder="1" applyAlignment="1">
      <alignment horizontal="right"/>
    </xf>
    <xf numFmtId="49" fontId="7" fillId="32" borderId="35" xfId="0" applyNumberFormat="1" applyFont="1" applyFill="1" applyBorder="1" applyAlignment="1">
      <alignment horizontal="center"/>
    </xf>
    <xf numFmtId="174" fontId="7" fillId="32" borderId="48" xfId="0" applyNumberFormat="1" applyFont="1" applyFill="1" applyBorder="1" applyAlignment="1">
      <alignment horizontal="right"/>
    </xf>
    <xf numFmtId="174" fontId="7" fillId="32" borderId="28" xfId="0" applyNumberFormat="1" applyFont="1" applyFill="1" applyBorder="1" applyAlignment="1">
      <alignment horizontal="right"/>
    </xf>
    <xf numFmtId="49" fontId="14" fillId="32" borderId="62" xfId="0" applyNumberFormat="1" applyFont="1" applyFill="1" applyBorder="1" applyAlignment="1">
      <alignment horizontal="left" wrapText="1"/>
    </xf>
    <xf numFmtId="174" fontId="7" fillId="32" borderId="60" xfId="0" applyNumberFormat="1" applyFont="1" applyFill="1" applyBorder="1" applyAlignment="1">
      <alignment horizontal="right"/>
    </xf>
    <xf numFmtId="175" fontId="7" fillId="32" borderId="23" xfId="0" applyNumberFormat="1" applyFont="1" applyFill="1" applyBorder="1" applyAlignment="1">
      <alignment horizontal="right"/>
    </xf>
    <xf numFmtId="175" fontId="7" fillId="32" borderId="25" xfId="0" applyNumberFormat="1" applyFont="1" applyFill="1" applyBorder="1" applyAlignment="1">
      <alignment horizontal="right"/>
    </xf>
    <xf numFmtId="175" fontId="7" fillId="32" borderId="27" xfId="0" applyNumberFormat="1" applyFont="1" applyFill="1" applyBorder="1" applyAlignment="1">
      <alignment horizontal="right"/>
    </xf>
    <xf numFmtId="0" fontId="14" fillId="32" borderId="86" xfId="0" applyNumberFormat="1" applyFont="1" applyFill="1" applyBorder="1" applyAlignment="1">
      <alignment horizontal="left" wrapText="1"/>
    </xf>
    <xf numFmtId="49" fontId="14" fillId="32" borderId="87" xfId="0" applyNumberFormat="1" applyFont="1" applyFill="1" applyBorder="1" applyAlignment="1">
      <alignment horizontal="center"/>
    </xf>
    <xf numFmtId="49" fontId="14" fillId="32" borderId="88" xfId="0" applyNumberFormat="1" applyFont="1" applyFill="1" applyBorder="1" applyAlignment="1">
      <alignment horizontal="center"/>
    </xf>
    <xf numFmtId="175" fontId="7" fillId="32" borderId="43" xfId="0" applyNumberFormat="1" applyFont="1" applyFill="1" applyBorder="1" applyAlignment="1">
      <alignment horizontal="right"/>
    </xf>
    <xf numFmtId="175" fontId="7" fillId="32" borderId="52" xfId="0" applyNumberFormat="1" applyFont="1" applyFill="1" applyBorder="1" applyAlignment="1">
      <alignment horizontal="right"/>
    </xf>
    <xf numFmtId="49" fontId="10" fillId="32" borderId="89" xfId="0" applyNumberFormat="1" applyFont="1" applyFill="1" applyBorder="1" applyAlignment="1">
      <alignment horizontal="left" wrapText="1"/>
    </xf>
    <xf numFmtId="49" fontId="10" fillId="32" borderId="90" xfId="0" applyNumberFormat="1" applyFont="1" applyFill="1" applyBorder="1" applyAlignment="1">
      <alignment horizontal="center"/>
    </xf>
    <xf numFmtId="49" fontId="10" fillId="32" borderId="91" xfId="0" applyNumberFormat="1" applyFont="1" applyFill="1" applyBorder="1" applyAlignment="1">
      <alignment horizontal="center"/>
    </xf>
    <xf numFmtId="49" fontId="14" fillId="32" borderId="92" xfId="0" applyNumberFormat="1" applyFont="1" applyFill="1" applyBorder="1" applyAlignment="1">
      <alignment horizontal="left" wrapText="1"/>
    </xf>
    <xf numFmtId="49" fontId="14" fillId="32" borderId="93" xfId="0" applyNumberFormat="1" applyFont="1" applyFill="1" applyBorder="1" applyAlignment="1">
      <alignment horizontal="left" wrapText="1"/>
    </xf>
    <xf numFmtId="175" fontId="14" fillId="32" borderId="27" xfId="0" applyNumberFormat="1" applyFont="1" applyFill="1" applyBorder="1" applyAlignment="1">
      <alignment horizontal="right"/>
    </xf>
    <xf numFmtId="175" fontId="14" fillId="32" borderId="31" xfId="0" applyNumberFormat="1" applyFont="1" applyFill="1" applyBorder="1" applyAlignment="1">
      <alignment horizontal="right"/>
    </xf>
    <xf numFmtId="175" fontId="14" fillId="32" borderId="34" xfId="0" applyNumberFormat="1" applyFont="1" applyFill="1" applyBorder="1" applyAlignment="1">
      <alignment horizontal="right"/>
    </xf>
    <xf numFmtId="175" fontId="14" fillId="32" borderId="48" xfId="0" applyNumberFormat="1" applyFont="1" applyFill="1" applyBorder="1" applyAlignment="1">
      <alignment horizontal="right"/>
    </xf>
    <xf numFmtId="49" fontId="10" fillId="32" borderId="94" xfId="0" applyNumberFormat="1" applyFont="1" applyFill="1" applyBorder="1" applyAlignment="1">
      <alignment horizontal="left" wrapText="1"/>
    </xf>
    <xf numFmtId="0" fontId="10" fillId="32" borderId="15" xfId="0" applyNumberFormat="1" applyFont="1" applyFill="1" applyBorder="1" applyAlignment="1">
      <alignment horizontal="center"/>
    </xf>
    <xf numFmtId="175" fontId="10" fillId="32" borderId="37" xfId="0" applyNumberFormat="1" applyFont="1" applyFill="1" applyBorder="1" applyAlignment="1">
      <alignment horizontal="right"/>
    </xf>
    <xf numFmtId="174" fontId="7" fillId="32" borderId="62" xfId="0" applyNumberFormat="1" applyFont="1" applyFill="1" applyBorder="1" applyAlignment="1">
      <alignment horizontal="right"/>
    </xf>
    <xf numFmtId="49" fontId="15" fillId="32" borderId="17" xfId="0" applyNumberFormat="1" applyFont="1" applyFill="1" applyBorder="1" applyAlignment="1">
      <alignment horizontal="center"/>
    </xf>
    <xf numFmtId="49" fontId="15" fillId="32" borderId="18" xfId="0" applyNumberFormat="1" applyFont="1" applyFill="1" applyBorder="1" applyAlignment="1">
      <alignment horizontal="center"/>
    </xf>
    <xf numFmtId="174" fontId="14" fillId="32" borderId="17" xfId="0" applyNumberFormat="1" applyFont="1" applyFill="1" applyBorder="1" applyAlignment="1">
      <alignment horizontal="right"/>
    </xf>
    <xf numFmtId="49" fontId="14" fillId="32" borderId="95" xfId="0" applyNumberFormat="1" applyFont="1" applyFill="1" applyBorder="1" applyAlignment="1">
      <alignment horizontal="center" wrapText="1"/>
    </xf>
    <xf numFmtId="49" fontId="7" fillId="32" borderId="34" xfId="0" applyNumberFormat="1" applyFont="1" applyFill="1" applyBorder="1" applyAlignment="1">
      <alignment horizontal="center" wrapText="1"/>
    </xf>
    <xf numFmtId="49" fontId="7" fillId="32" borderId="35" xfId="0" applyNumberFormat="1" applyFont="1" applyFill="1" applyBorder="1" applyAlignment="1">
      <alignment horizontal="center" wrapText="1"/>
    </xf>
    <xf numFmtId="49" fontId="14" fillId="32" borderId="27" xfId="0" applyNumberFormat="1" applyFont="1" applyFill="1" applyBorder="1" applyAlignment="1">
      <alignment horizontal="center" wrapText="1"/>
    </xf>
    <xf numFmtId="49" fontId="14" fillId="32" borderId="83" xfId="0" applyNumberFormat="1" applyFont="1" applyFill="1" applyBorder="1" applyAlignment="1">
      <alignment horizontal="center" wrapText="1"/>
    </xf>
    <xf numFmtId="49" fontId="7" fillId="32" borderId="30" xfId="0" applyNumberFormat="1" applyFont="1" applyFill="1" applyBorder="1" applyAlignment="1">
      <alignment horizontal="center" wrapText="1"/>
    </xf>
    <xf numFmtId="49" fontId="14" fillId="32" borderId="69" xfId="0" applyNumberFormat="1" applyFont="1" applyFill="1" applyBorder="1" applyAlignment="1">
      <alignment horizontal="left" wrapText="1"/>
    </xf>
    <xf numFmtId="49" fontId="14" fillId="32" borderId="34" xfId="0" applyNumberFormat="1" applyFont="1" applyFill="1" applyBorder="1" applyAlignment="1">
      <alignment horizontal="center" wrapText="1"/>
    </xf>
    <xf numFmtId="49" fontId="10" fillId="32" borderId="39" xfId="0" applyNumberFormat="1" applyFont="1" applyFill="1" applyBorder="1" applyAlignment="1">
      <alignment horizontal="center" wrapText="1"/>
    </xf>
    <xf numFmtId="49" fontId="10" fillId="32" borderId="96" xfId="0" applyNumberFormat="1" applyFont="1" applyFill="1" applyBorder="1" applyAlignment="1">
      <alignment horizontal="center" wrapText="1"/>
    </xf>
    <xf numFmtId="49" fontId="10" fillId="32" borderId="40" xfId="0" applyNumberFormat="1" applyFont="1" applyFill="1" applyBorder="1" applyAlignment="1">
      <alignment horizontal="center" wrapText="1"/>
    </xf>
    <xf numFmtId="49" fontId="14" fillId="32" borderId="97" xfId="0" applyNumberFormat="1" applyFont="1" applyFill="1" applyBorder="1" applyAlignment="1">
      <alignment horizontal="left" wrapText="1"/>
    </xf>
    <xf numFmtId="174" fontId="14" fillId="32" borderId="27" xfId="0" applyNumberFormat="1" applyFont="1" applyFill="1" applyBorder="1" applyAlignment="1">
      <alignment horizontal="right"/>
    </xf>
    <xf numFmtId="174" fontId="14" fillId="32" borderId="31" xfId="0" applyNumberFormat="1" applyFont="1" applyFill="1" applyBorder="1" applyAlignment="1">
      <alignment horizontal="right"/>
    </xf>
    <xf numFmtId="174" fontId="14" fillId="32" borderId="46" xfId="0" applyNumberFormat="1" applyFont="1" applyFill="1" applyBorder="1" applyAlignment="1">
      <alignment horizontal="right"/>
    </xf>
    <xf numFmtId="174" fontId="14" fillId="32" borderId="60" xfId="0" applyNumberFormat="1" applyFont="1" applyFill="1" applyBorder="1" applyAlignment="1">
      <alignment horizontal="right"/>
    </xf>
    <xf numFmtId="174" fontId="10" fillId="32" borderId="48" xfId="0" applyNumberFormat="1" applyFont="1" applyFill="1" applyBorder="1" applyAlignment="1">
      <alignment horizontal="right"/>
    </xf>
    <xf numFmtId="0" fontId="14" fillId="32" borderId="47" xfId="0" applyNumberFormat="1" applyFont="1" applyFill="1" applyBorder="1" applyAlignment="1">
      <alignment horizontal="left" wrapText="1"/>
    </xf>
    <xf numFmtId="49" fontId="10" fillId="32" borderId="26" xfId="0" applyNumberFormat="1" applyFont="1" applyFill="1" applyBorder="1" applyAlignment="1">
      <alignment horizontal="left" wrapText="1"/>
    </xf>
    <xf numFmtId="174" fontId="10" fillId="32" borderId="23" xfId="0" applyNumberFormat="1" applyFont="1" applyFill="1" applyBorder="1" applyAlignment="1">
      <alignment horizontal="right"/>
    </xf>
    <xf numFmtId="174" fontId="10" fillId="32" borderId="28" xfId="0" applyNumberFormat="1" applyFont="1" applyFill="1" applyBorder="1" applyAlignment="1">
      <alignment horizontal="right"/>
    </xf>
    <xf numFmtId="49" fontId="7" fillId="32" borderId="20" xfId="0" applyNumberFormat="1" applyFont="1" applyFill="1" applyBorder="1" applyAlignment="1">
      <alignment wrapText="1"/>
    </xf>
    <xf numFmtId="49" fontId="8" fillId="32" borderId="13" xfId="0" applyNumberFormat="1" applyFont="1" applyFill="1" applyBorder="1" applyAlignment="1">
      <alignment horizontal="center" wrapText="1"/>
    </xf>
    <xf numFmtId="49" fontId="10" fillId="32" borderId="13" xfId="0" applyNumberFormat="1" applyFont="1" applyFill="1" applyBorder="1" applyAlignment="1">
      <alignment horizontal="center"/>
    </xf>
    <xf numFmtId="49" fontId="8" fillId="32" borderId="98" xfId="0" applyNumberFormat="1" applyFont="1" applyFill="1" applyBorder="1" applyAlignment="1">
      <alignment wrapText="1"/>
    </xf>
    <xf numFmtId="174" fontId="16" fillId="32" borderId="17" xfId="0" applyNumberFormat="1" applyFont="1" applyFill="1" applyBorder="1" applyAlignment="1">
      <alignment horizontal="right"/>
    </xf>
    <xf numFmtId="174" fontId="16" fillId="32" borderId="20" xfId="0" applyNumberFormat="1" applyFont="1" applyFill="1" applyBorder="1" applyAlignment="1">
      <alignment horizontal="right"/>
    </xf>
    <xf numFmtId="49" fontId="7" fillId="32" borderId="0" xfId="0" applyNumberFormat="1" applyFont="1" applyFill="1" applyBorder="1" applyAlignment="1">
      <alignment wrapText="1"/>
    </xf>
    <xf numFmtId="49" fontId="8" fillId="32" borderId="0" xfId="0" applyNumberFormat="1" applyFont="1" applyFill="1" applyBorder="1" applyAlignment="1">
      <alignment horizontal="center" wrapText="1"/>
    </xf>
    <xf numFmtId="49" fontId="10" fillId="32" borderId="0" xfId="0" applyNumberFormat="1" applyFont="1" applyFill="1" applyBorder="1" applyAlignment="1">
      <alignment horizontal="center"/>
    </xf>
    <xf numFmtId="49" fontId="8" fillId="32" borderId="0" xfId="0" applyNumberFormat="1" applyFont="1" applyFill="1" applyBorder="1" applyAlignment="1">
      <alignment wrapText="1"/>
    </xf>
    <xf numFmtId="174" fontId="16" fillId="32" borderId="0" xfId="0" applyNumberFormat="1" applyFont="1" applyFill="1" applyBorder="1" applyAlignment="1">
      <alignment horizontal="right"/>
    </xf>
    <xf numFmtId="0" fontId="17" fillId="32" borderId="0" xfId="0" applyFont="1" applyFill="1" applyAlignment="1">
      <alignment/>
    </xf>
    <xf numFmtId="174" fontId="17" fillId="32" borderId="0" xfId="0" applyNumberFormat="1" applyFont="1" applyFill="1" applyAlignment="1">
      <alignment/>
    </xf>
    <xf numFmtId="174" fontId="0" fillId="32" borderId="0" xfId="0" applyNumberFormat="1" applyFont="1" applyFill="1" applyAlignment="1">
      <alignment/>
    </xf>
    <xf numFmtId="49" fontId="15" fillId="32" borderId="46" xfId="0" applyNumberFormat="1" applyFont="1" applyFill="1" applyBorder="1" applyAlignment="1">
      <alignment horizontal="center"/>
    </xf>
    <xf numFmtId="49" fontId="15" fillId="32" borderId="33" xfId="0" applyNumberFormat="1" applyFont="1" applyFill="1" applyBorder="1" applyAlignment="1">
      <alignment horizontal="center"/>
    </xf>
    <xf numFmtId="49" fontId="15" fillId="32" borderId="15" xfId="0" applyNumberFormat="1" applyFont="1" applyFill="1" applyBorder="1" applyAlignment="1">
      <alignment horizontal="center"/>
    </xf>
    <xf numFmtId="174" fontId="10" fillId="32" borderId="15" xfId="0" applyNumberFormat="1" applyFont="1" applyFill="1" applyBorder="1" applyAlignment="1">
      <alignment horizontal="right"/>
    </xf>
    <xf numFmtId="174" fontId="10" fillId="32" borderId="99" xfId="0" applyNumberFormat="1" applyFont="1" applyFill="1" applyBorder="1" applyAlignment="1">
      <alignment horizontal="right"/>
    </xf>
    <xf numFmtId="174" fontId="7" fillId="32" borderId="100" xfId="0" applyNumberFormat="1" applyFont="1" applyFill="1" applyBorder="1" applyAlignment="1">
      <alignment horizontal="right"/>
    </xf>
    <xf numFmtId="188" fontId="14" fillId="32" borderId="69" xfId="0" applyNumberFormat="1" applyFont="1" applyFill="1" applyBorder="1" applyAlignment="1">
      <alignment horizontal="left" wrapText="1"/>
    </xf>
    <xf numFmtId="49" fontId="14" fillId="32" borderId="101" xfId="0" applyNumberFormat="1" applyFont="1" applyFill="1" applyBorder="1" applyAlignment="1">
      <alignment horizontal="left" wrapText="1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49" fontId="57" fillId="32" borderId="29" xfId="0" applyNumberFormat="1" applyFont="1" applyFill="1" applyBorder="1" applyAlignment="1">
      <alignment horizontal="left" wrapText="1"/>
    </xf>
    <xf numFmtId="49" fontId="58" fillId="32" borderId="27" xfId="0" applyNumberFormat="1" applyFont="1" applyFill="1" applyBorder="1" applyAlignment="1">
      <alignment horizontal="center"/>
    </xf>
    <xf numFmtId="49" fontId="57" fillId="32" borderId="27" xfId="0" applyNumberFormat="1" applyFont="1" applyFill="1" applyBorder="1" applyAlignment="1">
      <alignment horizontal="center"/>
    </xf>
    <xf numFmtId="49" fontId="59" fillId="32" borderId="27" xfId="0" applyNumberFormat="1" applyFont="1" applyFill="1" applyBorder="1" applyAlignment="1">
      <alignment horizontal="center"/>
    </xf>
    <xf numFmtId="49" fontId="59" fillId="32" borderId="30" xfId="0" applyNumberFormat="1" applyFont="1" applyFill="1" applyBorder="1" applyAlignment="1">
      <alignment horizontal="center"/>
    </xf>
    <xf numFmtId="175" fontId="57" fillId="32" borderId="27" xfId="0" applyNumberFormat="1" applyFont="1" applyFill="1" applyBorder="1" applyAlignment="1">
      <alignment horizontal="right"/>
    </xf>
    <xf numFmtId="175" fontId="57" fillId="32" borderId="31" xfId="0" applyNumberFormat="1" applyFont="1" applyFill="1" applyBorder="1" applyAlignment="1">
      <alignment horizontal="right"/>
    </xf>
    <xf numFmtId="49" fontId="57" fillId="32" borderId="26" xfId="0" applyNumberFormat="1" applyFont="1" applyFill="1" applyBorder="1" applyAlignment="1">
      <alignment horizontal="left" wrapText="1"/>
    </xf>
    <xf numFmtId="49" fontId="57" fillId="32" borderId="23" xfId="0" applyNumberFormat="1" applyFont="1" applyFill="1" applyBorder="1" applyAlignment="1">
      <alignment horizontal="center"/>
    </xf>
    <xf numFmtId="49" fontId="58" fillId="32" borderId="23" xfId="0" applyNumberFormat="1" applyFont="1" applyFill="1" applyBorder="1" applyAlignment="1">
      <alignment horizontal="center"/>
    </xf>
    <xf numFmtId="49" fontId="59" fillId="32" borderId="23" xfId="0" applyNumberFormat="1" applyFont="1" applyFill="1" applyBorder="1" applyAlignment="1">
      <alignment horizontal="center"/>
    </xf>
    <xf numFmtId="49" fontId="59" fillId="32" borderId="24" xfId="0" applyNumberFormat="1" applyFont="1" applyFill="1" applyBorder="1" applyAlignment="1">
      <alignment horizontal="center"/>
    </xf>
    <xf numFmtId="49" fontId="57" fillId="32" borderId="42" xfId="0" applyNumberFormat="1" applyFont="1" applyFill="1" applyBorder="1" applyAlignment="1">
      <alignment horizontal="left" wrapText="1"/>
    </xf>
    <xf numFmtId="49" fontId="57" fillId="32" borderId="47" xfId="0" applyNumberFormat="1" applyFont="1" applyFill="1" applyBorder="1" applyAlignment="1">
      <alignment horizontal="left" wrapText="1"/>
    </xf>
    <xf numFmtId="49" fontId="57" fillId="32" borderId="34" xfId="0" applyNumberFormat="1" applyFont="1" applyFill="1" applyBorder="1" applyAlignment="1">
      <alignment horizontal="center"/>
    </xf>
    <xf numFmtId="49" fontId="58" fillId="32" borderId="34" xfId="0" applyNumberFormat="1" applyFont="1" applyFill="1" applyBorder="1" applyAlignment="1">
      <alignment horizontal="center"/>
    </xf>
    <xf numFmtId="49" fontId="59" fillId="32" borderId="35" xfId="0" applyNumberFormat="1" applyFont="1" applyFill="1" applyBorder="1" applyAlignment="1">
      <alignment horizontal="center"/>
    </xf>
    <xf numFmtId="175" fontId="57" fillId="32" borderId="34" xfId="0" applyNumberFormat="1" applyFont="1" applyFill="1" applyBorder="1" applyAlignment="1">
      <alignment horizontal="right"/>
    </xf>
    <xf numFmtId="175" fontId="57" fillId="32" borderId="48" xfId="0" applyNumberFormat="1" applyFont="1" applyFill="1" applyBorder="1" applyAlignment="1">
      <alignment horizontal="right"/>
    </xf>
    <xf numFmtId="49" fontId="59" fillId="32" borderId="102" xfId="0" applyNumberFormat="1" applyFont="1" applyFill="1" applyBorder="1" applyAlignment="1">
      <alignment horizontal="left" wrapText="1"/>
    </xf>
    <xf numFmtId="49" fontId="59" fillId="32" borderId="33" xfId="0" applyNumberFormat="1" applyFont="1" applyFill="1" applyBorder="1" applyAlignment="1">
      <alignment horizontal="center"/>
    </xf>
    <xf numFmtId="49" fontId="59" fillId="32" borderId="103" xfId="0" applyNumberFormat="1" applyFont="1" applyFill="1" applyBorder="1" applyAlignment="1">
      <alignment horizontal="center"/>
    </xf>
    <xf numFmtId="49" fontId="59" fillId="32" borderId="104" xfId="0" applyNumberFormat="1" applyFont="1" applyFill="1" applyBorder="1" applyAlignment="1">
      <alignment horizontal="center"/>
    </xf>
    <xf numFmtId="49" fontId="59" fillId="32" borderId="105" xfId="0" applyNumberFormat="1" applyFont="1" applyFill="1" applyBorder="1" applyAlignment="1">
      <alignment horizontal="center"/>
    </xf>
    <xf numFmtId="175" fontId="59" fillId="32" borderId="104" xfId="0" applyNumberFormat="1" applyFont="1" applyFill="1" applyBorder="1" applyAlignment="1">
      <alignment horizontal="right"/>
    </xf>
    <xf numFmtId="175" fontId="59" fillId="32" borderId="106" xfId="0" applyNumberFormat="1" applyFont="1" applyFill="1" applyBorder="1" applyAlignment="1">
      <alignment horizontal="right"/>
    </xf>
    <xf numFmtId="174" fontId="7" fillId="32" borderId="73" xfId="0" applyNumberFormat="1" applyFont="1" applyFill="1" applyBorder="1" applyAlignment="1">
      <alignment horizontal="right"/>
    </xf>
    <xf numFmtId="2" fontId="14" fillId="32" borderId="47" xfId="0" applyNumberFormat="1" applyFont="1" applyFill="1" applyBorder="1" applyAlignment="1" applyProtection="1">
      <alignment horizontal="left" wrapText="1"/>
      <protection locked="0"/>
    </xf>
    <xf numFmtId="2" fontId="18" fillId="32" borderId="47" xfId="0" applyNumberFormat="1" applyFont="1" applyFill="1" applyBorder="1" applyAlignment="1" applyProtection="1">
      <alignment horizontal="left" wrapText="1"/>
      <protection locked="0"/>
    </xf>
    <xf numFmtId="174" fontId="10" fillId="33" borderId="39" xfId="0" applyNumberFormat="1" applyFont="1" applyFill="1" applyBorder="1" applyAlignment="1">
      <alignment horizontal="right"/>
    </xf>
    <xf numFmtId="174" fontId="10" fillId="33" borderId="39" xfId="0" applyNumberFormat="1" applyFont="1" applyFill="1" applyBorder="1" applyAlignment="1">
      <alignment horizontal="right"/>
    </xf>
    <xf numFmtId="174" fontId="10" fillId="33" borderId="15" xfId="0" applyNumberFormat="1" applyFont="1" applyFill="1" applyBorder="1" applyAlignment="1">
      <alignment horizontal="right"/>
    </xf>
    <xf numFmtId="49" fontId="14" fillId="32" borderId="107" xfId="0" applyNumberFormat="1" applyFont="1" applyFill="1" applyBorder="1" applyAlignment="1">
      <alignment horizontal="left" wrapText="1"/>
    </xf>
    <xf numFmtId="174" fontId="7" fillId="32" borderId="31" xfId="0" applyNumberFormat="1" applyFont="1" applyFill="1" applyBorder="1" applyAlignment="1">
      <alignment horizontal="right"/>
    </xf>
    <xf numFmtId="49" fontId="14" fillId="32" borderId="62" xfId="0" applyNumberFormat="1" applyFont="1" applyFill="1" applyBorder="1" applyAlignment="1">
      <alignment horizontal="left" wrapText="1"/>
    </xf>
    <xf numFmtId="174" fontId="10" fillId="33" borderId="34" xfId="0" applyNumberFormat="1" applyFont="1" applyFill="1" applyBorder="1" applyAlignment="1">
      <alignment horizontal="right"/>
    </xf>
    <xf numFmtId="49" fontId="14" fillId="32" borderId="64" xfId="0" applyNumberFormat="1" applyFont="1" applyFill="1" applyBorder="1" applyAlignment="1">
      <alignment horizontal="left" wrapText="1"/>
    </xf>
    <xf numFmtId="0" fontId="14" fillId="32" borderId="34" xfId="0" applyFont="1" applyFill="1" applyBorder="1" applyAlignment="1">
      <alignment horizont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174" fontId="10" fillId="33" borderId="23" xfId="0" applyNumberFormat="1" applyFont="1" applyFill="1" applyBorder="1" applyAlignment="1">
      <alignment horizontal="right"/>
    </xf>
    <xf numFmtId="174" fontId="10" fillId="33" borderId="34" xfId="0" applyNumberFormat="1" applyFont="1" applyFill="1" applyBorder="1" applyAlignment="1">
      <alignment horizontal="right"/>
    </xf>
    <xf numFmtId="0" fontId="4" fillId="32" borderId="0" xfId="0" applyFont="1" applyFill="1" applyAlignment="1">
      <alignment horizontal="center"/>
    </xf>
    <xf numFmtId="49" fontId="7" fillId="32" borderId="14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/>
    </xf>
    <xf numFmtId="49" fontId="12" fillId="32" borderId="0" xfId="53" applyNumberFormat="1" applyFont="1" applyFill="1" applyBorder="1" applyAlignment="1" applyProtection="1">
      <alignment horizontal="right" vertical="center" wrapText="1"/>
      <protection/>
    </xf>
    <xf numFmtId="0" fontId="11" fillId="32" borderId="0" xfId="0" applyFont="1" applyFill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252</xdr:row>
      <xdr:rowOff>0</xdr:rowOff>
    </xdr:from>
    <xdr:to>
      <xdr:col>11</xdr:col>
      <xdr:colOff>0</xdr:colOff>
      <xdr:row>252</xdr:row>
      <xdr:rowOff>0</xdr:rowOff>
    </xdr:to>
    <xdr:sp>
      <xdr:nvSpPr>
        <xdr:cNvPr id="1" name="2905"/>
        <xdr:cNvSpPr>
          <a:spLocks/>
        </xdr:cNvSpPr>
      </xdr:nvSpPr>
      <xdr:spPr>
        <a:xfrm>
          <a:off x="19516725" y="9384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2"/>
  <sheetViews>
    <sheetView showGridLines="0" tabSelected="1" view="pageBreakPreview" zoomScale="50" zoomScaleNormal="50" zoomScaleSheetLayoutView="50" zoomScalePageLayoutView="0" workbookViewId="0" topLeftCell="A254">
      <selection activeCell="J261" sqref="J261"/>
    </sheetView>
  </sheetViews>
  <sheetFormatPr defaultColWidth="9.00390625" defaultRowHeight="12.75"/>
  <cols>
    <col min="1" max="2" width="8.375" style="1" customWidth="1"/>
    <col min="3" max="3" width="110.125" style="1" customWidth="1"/>
    <col min="4" max="5" width="9.875" style="1" customWidth="1"/>
    <col min="6" max="6" width="10.625" style="1" customWidth="1"/>
    <col min="7" max="7" width="22.125" style="1" customWidth="1"/>
    <col min="8" max="8" width="13.375" style="1" customWidth="1"/>
    <col min="9" max="10" width="21.00390625" style="1" customWidth="1"/>
    <col min="11" max="11" width="21.375" style="1" customWidth="1"/>
    <col min="12" max="16384" width="8.875" style="1" customWidth="1"/>
  </cols>
  <sheetData>
    <row r="1" spans="8:11" ht="23.25" customHeight="1">
      <c r="H1" s="309" t="s">
        <v>36</v>
      </c>
      <c r="I1" s="309"/>
      <c r="J1" s="309"/>
      <c r="K1" s="309"/>
    </row>
    <row r="2" spans="3:11" ht="21">
      <c r="C2" s="308" t="s">
        <v>59</v>
      </c>
      <c r="D2" s="308"/>
      <c r="E2" s="308"/>
      <c r="F2" s="308"/>
      <c r="G2" s="308"/>
      <c r="H2" s="308"/>
      <c r="I2" s="308"/>
      <c r="J2" s="308"/>
      <c r="K2" s="308"/>
    </row>
    <row r="3" spans="3:11" ht="21">
      <c r="C3" s="308" t="s">
        <v>47</v>
      </c>
      <c r="D3" s="308"/>
      <c r="E3" s="308"/>
      <c r="F3" s="308"/>
      <c r="G3" s="308"/>
      <c r="H3" s="308"/>
      <c r="I3" s="308"/>
      <c r="J3" s="308"/>
      <c r="K3" s="308"/>
    </row>
    <row r="4" spans="3:11" ht="21">
      <c r="C4" s="308" t="s">
        <v>48</v>
      </c>
      <c r="D4" s="308"/>
      <c r="E4" s="308"/>
      <c r="F4" s="308"/>
      <c r="G4" s="308"/>
      <c r="H4" s="308"/>
      <c r="I4" s="308"/>
      <c r="J4" s="308"/>
      <c r="K4" s="308"/>
    </row>
    <row r="5" spans="3:11" ht="21">
      <c r="C5" s="308" t="s">
        <v>58</v>
      </c>
      <c r="D5" s="308"/>
      <c r="E5" s="308"/>
      <c r="F5" s="308"/>
      <c r="G5" s="308"/>
      <c r="H5" s="308"/>
      <c r="I5" s="308"/>
      <c r="J5" s="308"/>
      <c r="K5" s="308"/>
    </row>
    <row r="6" spans="3:11" ht="21">
      <c r="C6" s="302"/>
      <c r="D6" s="302"/>
      <c r="E6" s="302"/>
      <c r="F6" s="302"/>
      <c r="G6" s="302"/>
      <c r="H6" s="308" t="s">
        <v>49</v>
      </c>
      <c r="I6" s="308"/>
      <c r="J6" s="308"/>
      <c r="K6" s="308"/>
    </row>
    <row r="7" spans="3:11" ht="21">
      <c r="C7" s="308" t="s">
        <v>273</v>
      </c>
      <c r="D7" s="308"/>
      <c r="E7" s="308"/>
      <c r="F7" s="308"/>
      <c r="G7" s="308"/>
      <c r="H7" s="308"/>
      <c r="I7" s="308"/>
      <c r="J7" s="308"/>
      <c r="K7" s="308"/>
    </row>
    <row r="8" spans="3:11" ht="20.25" customHeight="1">
      <c r="C8" s="308" t="s">
        <v>172</v>
      </c>
      <c r="D8" s="308"/>
      <c r="E8" s="308"/>
      <c r="F8" s="308"/>
      <c r="G8" s="308"/>
      <c r="H8" s="308"/>
      <c r="I8" s="308"/>
      <c r="J8" s="308"/>
      <c r="K8" s="308"/>
    </row>
    <row r="9" spans="3:11" ht="20.25" customHeight="1">
      <c r="C9" s="308" t="s">
        <v>274</v>
      </c>
      <c r="D9" s="308"/>
      <c r="E9" s="308"/>
      <c r="F9" s="308"/>
      <c r="G9" s="308"/>
      <c r="H9" s="308"/>
      <c r="I9" s="308"/>
      <c r="J9" s="308"/>
      <c r="K9" s="308"/>
    </row>
    <row r="10" spans="3:11" ht="20.25" customHeight="1">
      <c r="C10" s="308" t="s">
        <v>292</v>
      </c>
      <c r="D10" s="308"/>
      <c r="E10" s="308"/>
      <c r="F10" s="308"/>
      <c r="G10" s="308"/>
      <c r="H10" s="308"/>
      <c r="I10" s="308"/>
      <c r="J10" s="308"/>
      <c r="K10" s="308"/>
    </row>
    <row r="11" spans="3:11" ht="15.75" customHeight="1">
      <c r="C11" s="308"/>
      <c r="D11" s="308"/>
      <c r="E11" s="308"/>
      <c r="F11" s="308"/>
      <c r="G11" s="308"/>
      <c r="H11" s="308"/>
      <c r="I11" s="308"/>
      <c r="J11" s="308"/>
      <c r="K11" s="308"/>
    </row>
    <row r="12" spans="1:11" ht="25.5" customHeight="1">
      <c r="A12" s="305" t="s">
        <v>2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</row>
    <row r="13" spans="1:11" ht="27.75" customHeight="1">
      <c r="A13" s="305" t="s">
        <v>151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</row>
    <row r="14" spans="1:11" ht="27.75" customHeight="1">
      <c r="A14" s="262"/>
      <c r="B14" s="305" t="s">
        <v>270</v>
      </c>
      <c r="C14" s="305"/>
      <c r="D14" s="305"/>
      <c r="E14" s="305"/>
      <c r="F14" s="305"/>
      <c r="G14" s="305"/>
      <c r="H14" s="305"/>
      <c r="I14" s="305"/>
      <c r="J14" s="305"/>
      <c r="K14" s="305"/>
    </row>
    <row r="15" ht="13.5" customHeight="1" thickBot="1"/>
    <row r="16" spans="1:11" ht="38.25" customHeight="1" thickTop="1">
      <c r="A16" s="2" t="s">
        <v>3</v>
      </c>
      <c r="B16" s="2"/>
      <c r="C16" s="2" t="s">
        <v>4</v>
      </c>
      <c r="D16" s="2" t="s">
        <v>5</v>
      </c>
      <c r="E16" s="2" t="s">
        <v>6</v>
      </c>
      <c r="F16" s="2" t="s">
        <v>7</v>
      </c>
      <c r="G16" s="2" t="s">
        <v>8</v>
      </c>
      <c r="H16" s="2" t="s">
        <v>9</v>
      </c>
      <c r="I16" s="12" t="s">
        <v>162</v>
      </c>
      <c r="J16" s="12" t="s">
        <v>271</v>
      </c>
      <c r="K16" s="12" t="s">
        <v>272</v>
      </c>
    </row>
    <row r="17" spans="1:11" ht="21" customHeight="1" thickBot="1">
      <c r="A17" s="3">
        <v>1</v>
      </c>
      <c r="B17" s="3"/>
      <c r="C17" s="3">
        <v>2</v>
      </c>
      <c r="D17" s="3" t="s">
        <v>10</v>
      </c>
      <c r="E17" s="3" t="s">
        <v>11</v>
      </c>
      <c r="F17" s="3" t="s">
        <v>12</v>
      </c>
      <c r="G17" s="3" t="s">
        <v>13</v>
      </c>
      <c r="H17" s="3" t="s">
        <v>14</v>
      </c>
      <c r="I17" s="3" t="s">
        <v>120</v>
      </c>
      <c r="J17" s="3" t="s">
        <v>150</v>
      </c>
      <c r="K17" s="3" t="s">
        <v>106</v>
      </c>
    </row>
    <row r="18" spans="1:11" ht="36" thickBot="1" thickTop="1">
      <c r="A18" s="4"/>
      <c r="B18" s="5" t="s">
        <v>15</v>
      </c>
      <c r="C18" s="13" t="s">
        <v>46</v>
      </c>
      <c r="D18" s="14" t="s">
        <v>38</v>
      </c>
      <c r="E18" s="14"/>
      <c r="F18" s="14" t="s">
        <v>16</v>
      </c>
      <c r="G18" s="14" t="s">
        <v>16</v>
      </c>
      <c r="H18" s="15" t="s">
        <v>16</v>
      </c>
      <c r="I18" s="16">
        <f>I19+I62+I69+I104+I132+I190+I202+I222+I228+I235</f>
        <v>34161.8</v>
      </c>
      <c r="J18" s="16">
        <f>J19+J62+J69+J104+J132+J190+J202+J222+J228</f>
        <v>14288.900000000001</v>
      </c>
      <c r="K18" s="16">
        <f>K19+K62+K69+K104+K132+K190+K202+K222+K228</f>
        <v>14439</v>
      </c>
    </row>
    <row r="19" spans="1:11" ht="17.25">
      <c r="A19" s="306"/>
      <c r="B19" s="6"/>
      <c r="C19" s="18" t="s">
        <v>17</v>
      </c>
      <c r="D19" s="19" t="s">
        <v>38</v>
      </c>
      <c r="E19" s="20" t="s">
        <v>101</v>
      </c>
      <c r="F19" s="20"/>
      <c r="G19" s="20" t="s">
        <v>16</v>
      </c>
      <c r="H19" s="21" t="s">
        <v>16</v>
      </c>
      <c r="I19" s="22">
        <f>I20+I40+I45+I35</f>
        <v>7880.200000000001</v>
      </c>
      <c r="J19" s="22">
        <f>J20+J40+J45+J35</f>
        <v>6169.599999999999</v>
      </c>
      <c r="K19" s="23">
        <f>K20+K40+K45+K35</f>
        <v>6169.599999999999</v>
      </c>
    </row>
    <row r="20" spans="1:11" ht="51.75">
      <c r="A20" s="306"/>
      <c r="B20" s="6"/>
      <c r="C20" s="24" t="s">
        <v>18</v>
      </c>
      <c r="D20" s="25" t="s">
        <v>38</v>
      </c>
      <c r="E20" s="20" t="s">
        <v>101</v>
      </c>
      <c r="F20" s="20" t="s">
        <v>108</v>
      </c>
      <c r="G20" s="20"/>
      <c r="H20" s="21"/>
      <c r="I20" s="22">
        <f>I21+I31</f>
        <v>7368.100000000001</v>
      </c>
      <c r="J20" s="22">
        <f>J21+J31</f>
        <v>6104.099999999999</v>
      </c>
      <c r="K20" s="26">
        <f>K21+K31</f>
        <v>6104.099999999999</v>
      </c>
    </row>
    <row r="21" spans="1:11" ht="32.25" customHeight="1">
      <c r="A21" s="306"/>
      <c r="B21" s="6"/>
      <c r="C21" s="27" t="s">
        <v>50</v>
      </c>
      <c r="D21" s="25" t="s">
        <v>38</v>
      </c>
      <c r="E21" s="25" t="s">
        <v>101</v>
      </c>
      <c r="F21" s="25" t="s">
        <v>108</v>
      </c>
      <c r="G21" s="25" t="s">
        <v>60</v>
      </c>
      <c r="H21" s="28" t="s">
        <v>16</v>
      </c>
      <c r="I21" s="29">
        <f>I22+I27</f>
        <v>7310.000000000001</v>
      </c>
      <c r="J21" s="29">
        <f>J22+J27</f>
        <v>6104.099999999999</v>
      </c>
      <c r="K21" s="29">
        <f>K22+K27</f>
        <v>6104.099999999999</v>
      </c>
    </row>
    <row r="22" spans="1:11" ht="17.25">
      <c r="A22" s="306"/>
      <c r="B22" s="6"/>
      <c r="C22" s="27" t="s">
        <v>51</v>
      </c>
      <c r="D22" s="25" t="s">
        <v>38</v>
      </c>
      <c r="E22" s="25" t="s">
        <v>101</v>
      </c>
      <c r="F22" s="25" t="s">
        <v>108</v>
      </c>
      <c r="G22" s="25" t="s">
        <v>284</v>
      </c>
      <c r="H22" s="28"/>
      <c r="I22" s="29">
        <f>I24</f>
        <v>7306.500000000001</v>
      </c>
      <c r="J22" s="29">
        <f>J24</f>
        <v>6100.599999999999</v>
      </c>
      <c r="K22" s="29">
        <f>K24</f>
        <v>6100.599999999999</v>
      </c>
    </row>
    <row r="23" spans="1:11" ht="17.25">
      <c r="A23" s="306"/>
      <c r="B23" s="6"/>
      <c r="C23" s="261" t="s">
        <v>53</v>
      </c>
      <c r="D23" s="25" t="s">
        <v>38</v>
      </c>
      <c r="E23" s="25" t="s">
        <v>101</v>
      </c>
      <c r="F23" s="25" t="s">
        <v>108</v>
      </c>
      <c r="G23" s="25" t="s">
        <v>61</v>
      </c>
      <c r="H23" s="28"/>
      <c r="I23" s="29">
        <f>I24</f>
        <v>7306.500000000001</v>
      </c>
      <c r="J23" s="29">
        <f>J24</f>
        <v>6100.599999999999</v>
      </c>
      <c r="K23" s="29">
        <f>K24</f>
        <v>6100.599999999999</v>
      </c>
    </row>
    <row r="24" spans="1:11" ht="17.25">
      <c r="A24" s="306"/>
      <c r="B24" s="6"/>
      <c r="C24" s="261" t="s">
        <v>165</v>
      </c>
      <c r="D24" s="162" t="s">
        <v>38</v>
      </c>
      <c r="E24" s="60" t="s">
        <v>101</v>
      </c>
      <c r="F24" s="60" t="s">
        <v>108</v>
      </c>
      <c r="G24" s="60" t="s">
        <v>164</v>
      </c>
      <c r="H24" s="117"/>
      <c r="I24" s="118">
        <f>I25+I26</f>
        <v>7306.500000000001</v>
      </c>
      <c r="J24" s="118">
        <f>J25+J26</f>
        <v>6100.599999999999</v>
      </c>
      <c r="K24" s="118">
        <f>K25+K26</f>
        <v>6100.599999999999</v>
      </c>
    </row>
    <row r="25" spans="1:11" ht="51.75">
      <c r="A25" s="306"/>
      <c r="B25" s="6"/>
      <c r="C25" s="52" t="s">
        <v>131</v>
      </c>
      <c r="D25" s="53" t="s">
        <v>38</v>
      </c>
      <c r="E25" s="53" t="s">
        <v>101</v>
      </c>
      <c r="F25" s="53" t="s">
        <v>108</v>
      </c>
      <c r="G25" s="53" t="s">
        <v>164</v>
      </c>
      <c r="H25" s="54" t="s">
        <v>130</v>
      </c>
      <c r="I25" s="55">
        <f>4894.1+621-1.2</f>
        <v>5513.900000000001</v>
      </c>
      <c r="J25" s="55">
        <v>5408.2</v>
      </c>
      <c r="K25" s="112">
        <v>5408.2</v>
      </c>
    </row>
    <row r="26" spans="1:11" ht="17.25">
      <c r="A26" s="306"/>
      <c r="B26" s="6"/>
      <c r="C26" s="40" t="s">
        <v>141</v>
      </c>
      <c r="D26" s="41" t="s">
        <v>38</v>
      </c>
      <c r="E26" s="41" t="s">
        <v>101</v>
      </c>
      <c r="F26" s="41" t="s">
        <v>108</v>
      </c>
      <c r="G26" s="41" t="s">
        <v>164</v>
      </c>
      <c r="H26" s="42" t="s">
        <v>140</v>
      </c>
      <c r="I26" s="293">
        <f>1118.2+951.7+9-49.3-174.5-400.3+401.3+50+0.1-113.6</f>
        <v>1792.6000000000001</v>
      </c>
      <c r="J26" s="43">
        <v>692.4</v>
      </c>
      <c r="K26" s="44">
        <v>692.4</v>
      </c>
    </row>
    <row r="27" spans="1:11" ht="34.5">
      <c r="A27" s="306"/>
      <c r="B27" s="6"/>
      <c r="C27" s="57" t="s">
        <v>168</v>
      </c>
      <c r="D27" s="58" t="s">
        <v>38</v>
      </c>
      <c r="E27" s="59" t="s">
        <v>101</v>
      </c>
      <c r="F27" s="60" t="s">
        <v>108</v>
      </c>
      <c r="G27" s="60" t="s">
        <v>285</v>
      </c>
      <c r="H27" s="61"/>
      <c r="I27" s="29">
        <f>I29</f>
        <v>3.5</v>
      </c>
      <c r="J27" s="29">
        <f>J29</f>
        <v>3.5</v>
      </c>
      <c r="K27" s="30">
        <f>K29</f>
        <v>3.5</v>
      </c>
    </row>
    <row r="28" spans="1:11" ht="17.25">
      <c r="A28" s="306"/>
      <c r="B28" s="6"/>
      <c r="C28" s="261" t="s">
        <v>53</v>
      </c>
      <c r="D28" s="25" t="s">
        <v>38</v>
      </c>
      <c r="E28" s="25" t="s">
        <v>101</v>
      </c>
      <c r="F28" s="25" t="s">
        <v>108</v>
      </c>
      <c r="G28" s="25" t="s">
        <v>62</v>
      </c>
      <c r="H28" s="28"/>
      <c r="I28" s="29">
        <f aca="true" t="shared" si="0" ref="I28:K29">I29</f>
        <v>3.5</v>
      </c>
      <c r="J28" s="29">
        <f t="shared" si="0"/>
        <v>3.5</v>
      </c>
      <c r="K28" s="29">
        <f t="shared" si="0"/>
        <v>3.5</v>
      </c>
    </row>
    <row r="29" spans="1:11" ht="24" customHeight="1">
      <c r="A29" s="306"/>
      <c r="B29" s="6"/>
      <c r="C29" s="62" t="s">
        <v>167</v>
      </c>
      <c r="D29" s="63" t="s">
        <v>38</v>
      </c>
      <c r="E29" s="64" t="s">
        <v>101</v>
      </c>
      <c r="F29" s="33" t="s">
        <v>108</v>
      </c>
      <c r="G29" s="33" t="s">
        <v>63</v>
      </c>
      <c r="H29" s="54"/>
      <c r="I29" s="35">
        <f t="shared" si="0"/>
        <v>3.5</v>
      </c>
      <c r="J29" s="35">
        <f t="shared" si="0"/>
        <v>3.5</v>
      </c>
      <c r="K29" s="65">
        <f t="shared" si="0"/>
        <v>3.5</v>
      </c>
    </row>
    <row r="30" spans="1:11" ht="17.25">
      <c r="A30" s="306"/>
      <c r="B30" s="6"/>
      <c r="C30" s="40" t="s">
        <v>141</v>
      </c>
      <c r="D30" s="66" t="s">
        <v>38</v>
      </c>
      <c r="E30" s="41" t="s">
        <v>101</v>
      </c>
      <c r="F30" s="41" t="s">
        <v>108</v>
      </c>
      <c r="G30" s="41" t="s">
        <v>63</v>
      </c>
      <c r="H30" s="42" t="s">
        <v>140</v>
      </c>
      <c r="I30" s="43">
        <v>3.5</v>
      </c>
      <c r="J30" s="43">
        <v>3.5</v>
      </c>
      <c r="K30" s="44">
        <v>3.5</v>
      </c>
    </row>
    <row r="31" spans="1:11" ht="17.25">
      <c r="A31" s="306"/>
      <c r="B31" s="6"/>
      <c r="C31" s="27" t="s">
        <v>52</v>
      </c>
      <c r="D31" s="25" t="s">
        <v>38</v>
      </c>
      <c r="E31" s="67" t="s">
        <v>101</v>
      </c>
      <c r="F31" s="25" t="s">
        <v>108</v>
      </c>
      <c r="G31" s="25" t="s">
        <v>64</v>
      </c>
      <c r="H31" s="46"/>
      <c r="I31" s="29">
        <f aca="true" t="shared" si="1" ref="I31:J33">I32</f>
        <v>58.1</v>
      </c>
      <c r="J31" s="29">
        <f t="shared" si="1"/>
        <v>0</v>
      </c>
      <c r="K31" s="30">
        <f>K32</f>
        <v>0</v>
      </c>
    </row>
    <row r="32" spans="1:11" ht="17.25">
      <c r="A32" s="306"/>
      <c r="B32" s="6"/>
      <c r="C32" s="27" t="s">
        <v>53</v>
      </c>
      <c r="D32" s="68" t="s">
        <v>38</v>
      </c>
      <c r="E32" s="67" t="s">
        <v>101</v>
      </c>
      <c r="F32" s="25" t="s">
        <v>108</v>
      </c>
      <c r="G32" s="25" t="s">
        <v>65</v>
      </c>
      <c r="H32" s="46"/>
      <c r="I32" s="29">
        <f t="shared" si="1"/>
        <v>58.1</v>
      </c>
      <c r="J32" s="29">
        <f t="shared" si="1"/>
        <v>0</v>
      </c>
      <c r="K32" s="30">
        <f>K33</f>
        <v>0</v>
      </c>
    </row>
    <row r="33" spans="1:11" ht="34.5">
      <c r="A33" s="306"/>
      <c r="B33" s="6"/>
      <c r="C33" s="69" t="s">
        <v>87</v>
      </c>
      <c r="D33" s="63" t="s">
        <v>38</v>
      </c>
      <c r="E33" s="64" t="s">
        <v>101</v>
      </c>
      <c r="F33" s="33" t="s">
        <v>108</v>
      </c>
      <c r="G33" s="33" t="s">
        <v>66</v>
      </c>
      <c r="H33" s="54"/>
      <c r="I33" s="70">
        <f t="shared" si="1"/>
        <v>58.1</v>
      </c>
      <c r="J33" s="70">
        <f t="shared" si="1"/>
        <v>0</v>
      </c>
      <c r="K33" s="71">
        <f>K34</f>
        <v>0</v>
      </c>
    </row>
    <row r="34" spans="1:11" ht="17.25">
      <c r="A34" s="306"/>
      <c r="B34" s="6"/>
      <c r="C34" s="40" t="s">
        <v>137</v>
      </c>
      <c r="D34" s="66" t="s">
        <v>38</v>
      </c>
      <c r="E34" s="41" t="s">
        <v>101</v>
      </c>
      <c r="F34" s="41" t="s">
        <v>108</v>
      </c>
      <c r="G34" s="41" t="s">
        <v>66</v>
      </c>
      <c r="H34" s="42" t="s">
        <v>136</v>
      </c>
      <c r="I34" s="43">
        <v>58.1</v>
      </c>
      <c r="J34" s="43">
        <v>0</v>
      </c>
      <c r="K34" s="44">
        <v>0</v>
      </c>
    </row>
    <row r="35" spans="1:11" ht="34.5">
      <c r="A35" s="306"/>
      <c r="B35" s="6"/>
      <c r="C35" s="72" t="s">
        <v>116</v>
      </c>
      <c r="D35" s="58" t="s">
        <v>38</v>
      </c>
      <c r="E35" s="25" t="s">
        <v>101</v>
      </c>
      <c r="F35" s="25" t="s">
        <v>114</v>
      </c>
      <c r="G35" s="25"/>
      <c r="H35" s="28"/>
      <c r="I35" s="47">
        <f aca="true" t="shared" si="2" ref="I35:J38">I36</f>
        <v>159.4</v>
      </c>
      <c r="J35" s="47">
        <f t="shared" si="2"/>
        <v>0</v>
      </c>
      <c r="K35" s="73">
        <f>K36</f>
        <v>0</v>
      </c>
    </row>
    <row r="36" spans="1:11" ht="17.25">
      <c r="A36" s="306"/>
      <c r="B36" s="6"/>
      <c r="C36" s="74" t="s">
        <v>52</v>
      </c>
      <c r="D36" s="58" t="s">
        <v>38</v>
      </c>
      <c r="E36" s="64" t="s">
        <v>101</v>
      </c>
      <c r="F36" s="33" t="s">
        <v>114</v>
      </c>
      <c r="G36" s="33" t="s">
        <v>64</v>
      </c>
      <c r="H36" s="75"/>
      <c r="I36" s="47">
        <f t="shared" si="2"/>
        <v>159.4</v>
      </c>
      <c r="J36" s="47">
        <f t="shared" si="2"/>
        <v>0</v>
      </c>
      <c r="K36" s="73">
        <f>K37</f>
        <v>0</v>
      </c>
    </row>
    <row r="37" spans="1:11" ht="17.25">
      <c r="A37" s="306"/>
      <c r="B37" s="6"/>
      <c r="C37" s="27" t="s">
        <v>53</v>
      </c>
      <c r="D37" s="58" t="s">
        <v>38</v>
      </c>
      <c r="E37" s="67" t="s">
        <v>101</v>
      </c>
      <c r="F37" s="25" t="s">
        <v>114</v>
      </c>
      <c r="G37" s="25" t="s">
        <v>65</v>
      </c>
      <c r="H37" s="46"/>
      <c r="I37" s="47">
        <f t="shared" si="2"/>
        <v>159.4</v>
      </c>
      <c r="J37" s="47">
        <f t="shared" si="2"/>
        <v>0</v>
      </c>
      <c r="K37" s="73">
        <f>K38</f>
        <v>0</v>
      </c>
    </row>
    <row r="38" spans="1:11" ht="36.75" customHeight="1">
      <c r="A38" s="306"/>
      <c r="B38" s="6"/>
      <c r="C38" s="31" t="s">
        <v>119</v>
      </c>
      <c r="D38" s="63" t="s">
        <v>38</v>
      </c>
      <c r="E38" s="33" t="s">
        <v>101</v>
      </c>
      <c r="F38" s="33" t="s">
        <v>114</v>
      </c>
      <c r="G38" s="33" t="s">
        <v>67</v>
      </c>
      <c r="H38" s="34"/>
      <c r="I38" s="76">
        <f t="shared" si="2"/>
        <v>159.4</v>
      </c>
      <c r="J38" s="76">
        <f t="shared" si="2"/>
        <v>0</v>
      </c>
      <c r="K38" s="77">
        <f>K39</f>
        <v>0</v>
      </c>
    </row>
    <row r="39" spans="1:11" ht="17.25">
      <c r="A39" s="306"/>
      <c r="B39" s="6"/>
      <c r="C39" s="78" t="s">
        <v>137</v>
      </c>
      <c r="D39" s="41" t="s">
        <v>38</v>
      </c>
      <c r="E39" s="41" t="s">
        <v>101</v>
      </c>
      <c r="F39" s="41" t="s">
        <v>114</v>
      </c>
      <c r="G39" s="41" t="s">
        <v>67</v>
      </c>
      <c r="H39" s="42" t="s">
        <v>136</v>
      </c>
      <c r="I39" s="43">
        <v>159.4</v>
      </c>
      <c r="J39" s="43">
        <v>0</v>
      </c>
      <c r="K39" s="56">
        <v>0</v>
      </c>
    </row>
    <row r="40" spans="1:11" ht="17.25">
      <c r="A40" s="306"/>
      <c r="B40" s="6"/>
      <c r="C40" s="27" t="s">
        <v>19</v>
      </c>
      <c r="D40" s="25" t="s">
        <v>38</v>
      </c>
      <c r="E40" s="25" t="s">
        <v>101</v>
      </c>
      <c r="F40" s="25" t="s">
        <v>105</v>
      </c>
      <c r="G40" s="25"/>
      <c r="H40" s="28"/>
      <c r="I40" s="29">
        <f aca="true" t="shared" si="3" ref="I40:J43">I41</f>
        <v>30</v>
      </c>
      <c r="J40" s="29">
        <f t="shared" si="3"/>
        <v>30</v>
      </c>
      <c r="K40" s="79">
        <f>K41</f>
        <v>30</v>
      </c>
    </row>
    <row r="41" spans="1:11" ht="17.25">
      <c r="A41" s="306"/>
      <c r="B41" s="6"/>
      <c r="C41" s="74" t="s">
        <v>52</v>
      </c>
      <c r="D41" s="25" t="s">
        <v>38</v>
      </c>
      <c r="E41" s="25" t="s">
        <v>101</v>
      </c>
      <c r="F41" s="25" t="s">
        <v>105</v>
      </c>
      <c r="G41" s="25" t="s">
        <v>64</v>
      </c>
      <c r="H41" s="28"/>
      <c r="I41" s="29">
        <f t="shared" si="3"/>
        <v>30</v>
      </c>
      <c r="J41" s="29">
        <f t="shared" si="3"/>
        <v>30</v>
      </c>
      <c r="K41" s="79">
        <f>K42</f>
        <v>30</v>
      </c>
    </row>
    <row r="42" spans="1:11" ht="17.25">
      <c r="A42" s="306"/>
      <c r="B42" s="6"/>
      <c r="C42" s="80" t="s">
        <v>53</v>
      </c>
      <c r="D42" s="25" t="s">
        <v>38</v>
      </c>
      <c r="E42" s="25" t="s">
        <v>101</v>
      </c>
      <c r="F42" s="25" t="s">
        <v>105</v>
      </c>
      <c r="G42" s="25" t="s">
        <v>65</v>
      </c>
      <c r="H42" s="28" t="s">
        <v>16</v>
      </c>
      <c r="I42" s="29">
        <f t="shared" si="3"/>
        <v>30</v>
      </c>
      <c r="J42" s="29">
        <f t="shared" si="3"/>
        <v>30</v>
      </c>
      <c r="K42" s="79">
        <f>K43</f>
        <v>30</v>
      </c>
    </row>
    <row r="43" spans="1:11" ht="17.25">
      <c r="A43" s="306"/>
      <c r="B43" s="6"/>
      <c r="C43" s="81" t="s">
        <v>88</v>
      </c>
      <c r="D43" s="33" t="s">
        <v>38</v>
      </c>
      <c r="E43" s="33" t="s">
        <v>101</v>
      </c>
      <c r="F43" s="33" t="s">
        <v>105</v>
      </c>
      <c r="G43" s="33" t="s">
        <v>68</v>
      </c>
      <c r="H43" s="34"/>
      <c r="I43" s="82">
        <f t="shared" si="3"/>
        <v>30</v>
      </c>
      <c r="J43" s="82">
        <f t="shared" si="3"/>
        <v>30</v>
      </c>
      <c r="K43" s="83">
        <f>K44</f>
        <v>30</v>
      </c>
    </row>
    <row r="44" spans="1:11" ht="17.25">
      <c r="A44" s="306"/>
      <c r="B44" s="6"/>
      <c r="C44" s="84" t="s">
        <v>132</v>
      </c>
      <c r="D44" s="41" t="s">
        <v>38</v>
      </c>
      <c r="E44" s="41" t="s">
        <v>101</v>
      </c>
      <c r="F44" s="41" t="s">
        <v>105</v>
      </c>
      <c r="G44" s="41" t="s">
        <v>68</v>
      </c>
      <c r="H44" s="42" t="s">
        <v>133</v>
      </c>
      <c r="I44" s="43">
        <v>30</v>
      </c>
      <c r="J44" s="43">
        <v>30</v>
      </c>
      <c r="K44" s="56">
        <v>30</v>
      </c>
    </row>
    <row r="45" spans="1:11" ht="17.25">
      <c r="A45" s="306"/>
      <c r="B45" s="6"/>
      <c r="C45" s="27" t="s">
        <v>20</v>
      </c>
      <c r="D45" s="25" t="s">
        <v>38</v>
      </c>
      <c r="E45" s="25" t="s">
        <v>101</v>
      </c>
      <c r="F45" s="25" t="s">
        <v>104</v>
      </c>
      <c r="G45" s="25"/>
      <c r="H45" s="28"/>
      <c r="I45" s="29">
        <f aca="true" t="shared" si="4" ref="I45:K46">I46</f>
        <v>322.7</v>
      </c>
      <c r="J45" s="29">
        <f t="shared" si="4"/>
        <v>35.5</v>
      </c>
      <c r="K45" s="29">
        <f t="shared" si="4"/>
        <v>35.5</v>
      </c>
    </row>
    <row r="46" spans="1:11" ht="17.25">
      <c r="A46" s="306"/>
      <c r="B46" s="6"/>
      <c r="C46" s="74" t="s">
        <v>52</v>
      </c>
      <c r="D46" s="25" t="s">
        <v>38</v>
      </c>
      <c r="E46" s="25" t="s">
        <v>101</v>
      </c>
      <c r="F46" s="25" t="s">
        <v>104</v>
      </c>
      <c r="G46" s="25" t="s">
        <v>64</v>
      </c>
      <c r="H46" s="28"/>
      <c r="I46" s="85">
        <f t="shared" si="4"/>
        <v>322.7</v>
      </c>
      <c r="J46" s="85">
        <f t="shared" si="4"/>
        <v>35.5</v>
      </c>
      <c r="K46" s="86">
        <f t="shared" si="4"/>
        <v>35.5</v>
      </c>
    </row>
    <row r="47" spans="1:11" ht="17.25">
      <c r="A47" s="306"/>
      <c r="B47" s="6"/>
      <c r="C47" s="27" t="s">
        <v>53</v>
      </c>
      <c r="D47" s="60" t="s">
        <v>38</v>
      </c>
      <c r="E47" s="25" t="s">
        <v>101</v>
      </c>
      <c r="F47" s="25" t="s">
        <v>104</v>
      </c>
      <c r="G47" s="25" t="s">
        <v>65</v>
      </c>
      <c r="H47" s="28"/>
      <c r="I47" s="85">
        <f>I48+I50+I58+I60+I52+I56+I54</f>
        <v>322.7</v>
      </c>
      <c r="J47" s="85">
        <f>J48+J50+J58+J60+J52+J56+J54</f>
        <v>35.5</v>
      </c>
      <c r="K47" s="85">
        <f>K48+K50+K58+K60+K52+K56+K54</f>
        <v>35.5</v>
      </c>
    </row>
    <row r="48" spans="1:11" ht="17.25">
      <c r="A48" s="306"/>
      <c r="B48" s="6"/>
      <c r="C48" s="31" t="s">
        <v>89</v>
      </c>
      <c r="D48" s="33" t="s">
        <v>38</v>
      </c>
      <c r="E48" s="64" t="s">
        <v>101</v>
      </c>
      <c r="F48" s="64" t="s">
        <v>104</v>
      </c>
      <c r="G48" s="64" t="s">
        <v>69</v>
      </c>
      <c r="H48" s="34"/>
      <c r="I48" s="35">
        <f>I49</f>
        <v>0</v>
      </c>
      <c r="J48" s="35">
        <f>J49</f>
        <v>6</v>
      </c>
      <c r="K48" s="65">
        <f>K49</f>
        <v>6</v>
      </c>
    </row>
    <row r="49" spans="1:11" ht="17.25">
      <c r="A49" s="306"/>
      <c r="B49" s="6"/>
      <c r="C49" s="87" t="s">
        <v>132</v>
      </c>
      <c r="D49" s="88" t="s">
        <v>38</v>
      </c>
      <c r="E49" s="41" t="s">
        <v>101</v>
      </c>
      <c r="F49" s="41" t="s">
        <v>104</v>
      </c>
      <c r="G49" s="41" t="s">
        <v>69</v>
      </c>
      <c r="H49" s="42" t="s">
        <v>133</v>
      </c>
      <c r="I49" s="303">
        <v>0</v>
      </c>
      <c r="J49" s="89">
        <v>6</v>
      </c>
      <c r="K49" s="90">
        <v>6</v>
      </c>
    </row>
    <row r="50" spans="1:11" ht="17.25">
      <c r="A50" s="306"/>
      <c r="B50" s="6"/>
      <c r="C50" s="91" t="s">
        <v>90</v>
      </c>
      <c r="D50" s="33" t="s">
        <v>38</v>
      </c>
      <c r="E50" s="33" t="s">
        <v>101</v>
      </c>
      <c r="F50" s="33" t="s">
        <v>104</v>
      </c>
      <c r="G50" s="33" t="s">
        <v>70</v>
      </c>
      <c r="H50" s="34"/>
      <c r="I50" s="35">
        <f>I51</f>
        <v>6.7</v>
      </c>
      <c r="J50" s="35">
        <f>J51</f>
        <v>0</v>
      </c>
      <c r="K50" s="65">
        <f>K51</f>
        <v>0</v>
      </c>
    </row>
    <row r="51" spans="1:11" ht="17.25">
      <c r="A51" s="306"/>
      <c r="B51" s="6"/>
      <c r="C51" s="40" t="s">
        <v>141</v>
      </c>
      <c r="D51" s="88" t="s">
        <v>38</v>
      </c>
      <c r="E51" s="36" t="s">
        <v>101</v>
      </c>
      <c r="F51" s="36" t="s">
        <v>104</v>
      </c>
      <c r="G51" s="36" t="s">
        <v>70</v>
      </c>
      <c r="H51" s="37" t="s">
        <v>140</v>
      </c>
      <c r="I51" s="38">
        <v>6.7</v>
      </c>
      <c r="J51" s="38">
        <v>0</v>
      </c>
      <c r="K51" s="39">
        <v>0</v>
      </c>
    </row>
    <row r="52" spans="1:11" ht="49.5" customHeight="1">
      <c r="A52" s="306"/>
      <c r="B52" s="6"/>
      <c r="C52" s="92" t="s">
        <v>91</v>
      </c>
      <c r="D52" s="63" t="s">
        <v>38</v>
      </c>
      <c r="E52" s="33" t="s">
        <v>101</v>
      </c>
      <c r="F52" s="33" t="s">
        <v>104</v>
      </c>
      <c r="G52" s="33" t="s">
        <v>71</v>
      </c>
      <c r="H52" s="34"/>
      <c r="I52" s="70">
        <f>I53</f>
        <v>53.5</v>
      </c>
      <c r="J52" s="70">
        <f>J53</f>
        <v>13.5</v>
      </c>
      <c r="K52" s="71">
        <f>K53</f>
        <v>13.5</v>
      </c>
    </row>
    <row r="53" spans="1:11" ht="17.25">
      <c r="A53" s="306"/>
      <c r="B53" s="6"/>
      <c r="C53" s="40" t="s">
        <v>141</v>
      </c>
      <c r="D53" s="66" t="s">
        <v>38</v>
      </c>
      <c r="E53" s="41" t="s">
        <v>101</v>
      </c>
      <c r="F53" s="41" t="s">
        <v>104</v>
      </c>
      <c r="G53" s="41" t="s">
        <v>71</v>
      </c>
      <c r="H53" s="42" t="s">
        <v>140</v>
      </c>
      <c r="I53" s="293">
        <f>92-38.5</f>
        <v>53.5</v>
      </c>
      <c r="J53" s="43">
        <v>13.5</v>
      </c>
      <c r="K53" s="44">
        <v>13.5</v>
      </c>
    </row>
    <row r="54" spans="1:11" ht="34.5">
      <c r="A54" s="306"/>
      <c r="B54" s="6"/>
      <c r="C54" s="93" t="s">
        <v>247</v>
      </c>
      <c r="D54" s="94" t="s">
        <v>38</v>
      </c>
      <c r="E54" s="64" t="s">
        <v>101</v>
      </c>
      <c r="F54" s="33" t="s">
        <v>104</v>
      </c>
      <c r="G54" s="33" t="s">
        <v>246</v>
      </c>
      <c r="H54" s="54"/>
      <c r="I54" s="95">
        <f>I55</f>
        <v>100</v>
      </c>
      <c r="J54" s="95">
        <f>J55</f>
        <v>6</v>
      </c>
      <c r="K54" s="96">
        <f>K55</f>
        <v>6</v>
      </c>
    </row>
    <row r="55" spans="1:11" ht="17.25">
      <c r="A55" s="306"/>
      <c r="B55" s="6"/>
      <c r="C55" s="40" t="s">
        <v>141</v>
      </c>
      <c r="D55" s="66" t="s">
        <v>38</v>
      </c>
      <c r="E55" s="41" t="s">
        <v>101</v>
      </c>
      <c r="F55" s="41" t="s">
        <v>104</v>
      </c>
      <c r="G55" s="41" t="s">
        <v>246</v>
      </c>
      <c r="H55" s="42" t="s">
        <v>140</v>
      </c>
      <c r="I55" s="43">
        <f>21+79</f>
        <v>100</v>
      </c>
      <c r="J55" s="43">
        <v>6</v>
      </c>
      <c r="K55" s="44">
        <v>6</v>
      </c>
    </row>
    <row r="56" spans="1:11" ht="51.75">
      <c r="A56" s="306"/>
      <c r="B56" s="6"/>
      <c r="C56" s="93" t="s">
        <v>153</v>
      </c>
      <c r="D56" s="94" t="s">
        <v>38</v>
      </c>
      <c r="E56" s="64" t="s">
        <v>101</v>
      </c>
      <c r="F56" s="33" t="s">
        <v>104</v>
      </c>
      <c r="G56" s="33" t="s">
        <v>152</v>
      </c>
      <c r="H56" s="54"/>
      <c r="I56" s="95">
        <f>I57</f>
        <v>20.000000000000004</v>
      </c>
      <c r="J56" s="95">
        <f>J57</f>
        <v>0</v>
      </c>
      <c r="K56" s="96">
        <f>K57</f>
        <v>0</v>
      </c>
    </row>
    <row r="57" spans="1:11" ht="17.25">
      <c r="A57" s="306"/>
      <c r="B57" s="6"/>
      <c r="C57" s="40" t="s">
        <v>141</v>
      </c>
      <c r="D57" s="66" t="s">
        <v>38</v>
      </c>
      <c r="E57" s="41" t="s">
        <v>101</v>
      </c>
      <c r="F57" s="41" t="s">
        <v>104</v>
      </c>
      <c r="G57" s="41" t="s">
        <v>152</v>
      </c>
      <c r="H57" s="42" t="s">
        <v>140</v>
      </c>
      <c r="I57" s="293">
        <f>44.2+13-13-24.2</f>
        <v>20.000000000000004</v>
      </c>
      <c r="J57" s="43">
        <v>0</v>
      </c>
      <c r="K57" s="44">
        <v>0</v>
      </c>
    </row>
    <row r="58" spans="1:11" ht="53.25" customHeight="1">
      <c r="A58" s="306"/>
      <c r="B58" s="6"/>
      <c r="C58" s="31" t="s">
        <v>121</v>
      </c>
      <c r="D58" s="94" t="s">
        <v>38</v>
      </c>
      <c r="E58" s="64" t="s">
        <v>101</v>
      </c>
      <c r="F58" s="33" t="s">
        <v>104</v>
      </c>
      <c r="G58" s="33" t="s">
        <v>72</v>
      </c>
      <c r="H58" s="54"/>
      <c r="I58" s="95">
        <f>I59</f>
        <v>100</v>
      </c>
      <c r="J58" s="95">
        <f>J59</f>
        <v>10</v>
      </c>
      <c r="K58" s="96">
        <f>K59</f>
        <v>10</v>
      </c>
    </row>
    <row r="59" spans="1:11" ht="17.25">
      <c r="A59" s="306"/>
      <c r="B59" s="6"/>
      <c r="C59" s="40" t="s">
        <v>141</v>
      </c>
      <c r="D59" s="66" t="s">
        <v>38</v>
      </c>
      <c r="E59" s="41" t="s">
        <v>101</v>
      </c>
      <c r="F59" s="41" t="s">
        <v>104</v>
      </c>
      <c r="G59" s="41" t="s">
        <v>72</v>
      </c>
      <c r="H59" s="42" t="s">
        <v>140</v>
      </c>
      <c r="I59" s="43">
        <f>50+50</f>
        <v>100</v>
      </c>
      <c r="J59" s="43">
        <v>10</v>
      </c>
      <c r="K59" s="44">
        <v>10</v>
      </c>
    </row>
    <row r="60" spans="1:11" ht="34.5">
      <c r="A60" s="306"/>
      <c r="B60" s="6"/>
      <c r="C60" s="81" t="s">
        <v>92</v>
      </c>
      <c r="D60" s="94" t="s">
        <v>38</v>
      </c>
      <c r="E60" s="33" t="s">
        <v>101</v>
      </c>
      <c r="F60" s="33" t="s">
        <v>104</v>
      </c>
      <c r="G60" s="33" t="s">
        <v>73</v>
      </c>
      <c r="H60" s="34"/>
      <c r="I60" s="35">
        <f>I61</f>
        <v>42.5</v>
      </c>
      <c r="J60" s="35">
        <f>J61</f>
        <v>0</v>
      </c>
      <c r="K60" s="65">
        <f>K61</f>
        <v>0</v>
      </c>
    </row>
    <row r="61" spans="1:11" ht="17.25">
      <c r="A61" s="306"/>
      <c r="B61" s="6"/>
      <c r="C61" s="84" t="s">
        <v>137</v>
      </c>
      <c r="D61" s="66" t="s">
        <v>38</v>
      </c>
      <c r="E61" s="41" t="s">
        <v>101</v>
      </c>
      <c r="F61" s="41" t="s">
        <v>104</v>
      </c>
      <c r="G61" s="41" t="s">
        <v>73</v>
      </c>
      <c r="H61" s="42" t="s">
        <v>136</v>
      </c>
      <c r="I61" s="43">
        <v>42.5</v>
      </c>
      <c r="J61" s="43">
        <v>0</v>
      </c>
      <c r="K61" s="44">
        <v>0</v>
      </c>
    </row>
    <row r="62" spans="1:11" ht="17.25">
      <c r="A62" s="306"/>
      <c r="B62" s="6"/>
      <c r="C62" s="97" t="s">
        <v>21</v>
      </c>
      <c r="D62" s="25" t="s">
        <v>38</v>
      </c>
      <c r="E62" s="98" t="s">
        <v>102</v>
      </c>
      <c r="F62" s="98"/>
      <c r="G62" s="98"/>
      <c r="H62" s="99"/>
      <c r="I62" s="29">
        <f aca="true" t="shared" si="5" ref="I62:J65">I63</f>
        <v>161.70000000000002</v>
      </c>
      <c r="J62" s="29">
        <f t="shared" si="5"/>
        <v>168.6</v>
      </c>
      <c r="K62" s="30">
        <f>K63</f>
        <v>174.3</v>
      </c>
    </row>
    <row r="63" spans="1:11" ht="17.25">
      <c r="A63" s="306"/>
      <c r="B63" s="6"/>
      <c r="C63" s="100" t="s">
        <v>22</v>
      </c>
      <c r="D63" s="25" t="s">
        <v>38</v>
      </c>
      <c r="E63" s="98" t="s">
        <v>102</v>
      </c>
      <c r="F63" s="101" t="s">
        <v>103</v>
      </c>
      <c r="G63" s="98"/>
      <c r="H63" s="99"/>
      <c r="I63" s="29">
        <f t="shared" si="5"/>
        <v>161.70000000000002</v>
      </c>
      <c r="J63" s="29">
        <f t="shared" si="5"/>
        <v>168.6</v>
      </c>
      <c r="K63" s="30">
        <f>K64</f>
        <v>174.3</v>
      </c>
    </row>
    <row r="64" spans="1:11" ht="17.25">
      <c r="A64" s="306"/>
      <c r="B64" s="6"/>
      <c r="C64" s="100" t="s">
        <v>52</v>
      </c>
      <c r="D64" s="20" t="s">
        <v>38</v>
      </c>
      <c r="E64" s="98" t="s">
        <v>102</v>
      </c>
      <c r="F64" s="101" t="s">
        <v>103</v>
      </c>
      <c r="G64" s="101" t="s">
        <v>64</v>
      </c>
      <c r="H64" s="99"/>
      <c r="I64" s="29">
        <f t="shared" si="5"/>
        <v>161.70000000000002</v>
      </c>
      <c r="J64" s="29">
        <f t="shared" si="5"/>
        <v>168.6</v>
      </c>
      <c r="K64" s="30">
        <f>K65</f>
        <v>174.3</v>
      </c>
    </row>
    <row r="65" spans="1:11" ht="17.25">
      <c r="A65" s="306"/>
      <c r="B65" s="6"/>
      <c r="C65" s="45" t="s">
        <v>53</v>
      </c>
      <c r="D65" s="25" t="s">
        <v>38</v>
      </c>
      <c r="E65" s="98" t="s">
        <v>102</v>
      </c>
      <c r="F65" s="101" t="s">
        <v>103</v>
      </c>
      <c r="G65" s="101" t="s">
        <v>65</v>
      </c>
      <c r="H65" s="102"/>
      <c r="I65" s="29">
        <f t="shared" si="5"/>
        <v>161.70000000000002</v>
      </c>
      <c r="J65" s="29">
        <f t="shared" si="5"/>
        <v>168.6</v>
      </c>
      <c r="K65" s="30">
        <f>K66</f>
        <v>174.3</v>
      </c>
    </row>
    <row r="66" spans="1:11" ht="34.5">
      <c r="A66" s="306"/>
      <c r="B66" s="6"/>
      <c r="C66" s="103" t="s">
        <v>291</v>
      </c>
      <c r="D66" s="60" t="s">
        <v>38</v>
      </c>
      <c r="E66" s="104" t="s">
        <v>102</v>
      </c>
      <c r="F66" s="105" t="s">
        <v>103</v>
      </c>
      <c r="G66" s="105" t="s">
        <v>74</v>
      </c>
      <c r="H66" s="106"/>
      <c r="I66" s="107">
        <f>I67+I68</f>
        <v>161.70000000000002</v>
      </c>
      <c r="J66" s="107">
        <f>J67+J68</f>
        <v>168.6</v>
      </c>
      <c r="K66" s="108">
        <f>K67+K68</f>
        <v>174.3</v>
      </c>
    </row>
    <row r="67" spans="1:11" ht="51.75">
      <c r="A67" s="306"/>
      <c r="B67" s="6"/>
      <c r="C67" s="109" t="s">
        <v>131</v>
      </c>
      <c r="D67" s="53" t="s">
        <v>38</v>
      </c>
      <c r="E67" s="110" t="s">
        <v>102</v>
      </c>
      <c r="F67" s="110" t="s">
        <v>103</v>
      </c>
      <c r="G67" s="110" t="s">
        <v>74</v>
      </c>
      <c r="H67" s="111" t="s">
        <v>130</v>
      </c>
      <c r="I67" s="55">
        <v>137.4</v>
      </c>
      <c r="J67" s="55">
        <v>137.4</v>
      </c>
      <c r="K67" s="112">
        <v>137.4</v>
      </c>
    </row>
    <row r="68" spans="1:11" ht="17.25">
      <c r="A68" s="306"/>
      <c r="B68" s="6"/>
      <c r="C68" s="40" t="s">
        <v>141</v>
      </c>
      <c r="D68" s="41" t="s">
        <v>38</v>
      </c>
      <c r="E68" s="66" t="s">
        <v>102</v>
      </c>
      <c r="F68" s="66" t="s">
        <v>103</v>
      </c>
      <c r="G68" s="66" t="s">
        <v>74</v>
      </c>
      <c r="H68" s="113" t="s">
        <v>140</v>
      </c>
      <c r="I68" s="43">
        <v>24.3</v>
      </c>
      <c r="J68" s="43">
        <f>21.9+9.3</f>
        <v>31.2</v>
      </c>
      <c r="K68" s="44">
        <v>36.9</v>
      </c>
    </row>
    <row r="69" spans="1:11" ht="17.25">
      <c r="A69" s="306"/>
      <c r="B69" s="6"/>
      <c r="C69" s="27" t="s">
        <v>23</v>
      </c>
      <c r="D69" s="25" t="s">
        <v>38</v>
      </c>
      <c r="E69" s="25" t="s">
        <v>103</v>
      </c>
      <c r="F69" s="25"/>
      <c r="G69" s="25" t="s">
        <v>16</v>
      </c>
      <c r="H69" s="28" t="s">
        <v>16</v>
      </c>
      <c r="I69" s="22">
        <f>I70+I93</f>
        <v>1316.6</v>
      </c>
      <c r="J69" s="22">
        <f>J70+J93</f>
        <v>374.3</v>
      </c>
      <c r="K69" s="22">
        <f>K70+K93</f>
        <v>409.4</v>
      </c>
    </row>
    <row r="70" spans="1:11" ht="34.5">
      <c r="A70" s="306"/>
      <c r="B70" s="6"/>
      <c r="C70" s="114" t="s">
        <v>154</v>
      </c>
      <c r="D70" s="68" t="s">
        <v>38</v>
      </c>
      <c r="E70" s="20" t="s">
        <v>103</v>
      </c>
      <c r="F70" s="20" t="s">
        <v>106</v>
      </c>
      <c r="G70" s="20"/>
      <c r="H70" s="21"/>
      <c r="I70" s="22">
        <f>I71+I89+I84</f>
        <v>1301.6</v>
      </c>
      <c r="J70" s="22">
        <f>J71+J89+J84</f>
        <v>359.3</v>
      </c>
      <c r="K70" s="22">
        <f>K71+K89+K84</f>
        <v>382.4</v>
      </c>
    </row>
    <row r="71" spans="1:11" ht="60" customHeight="1">
      <c r="A71" s="306"/>
      <c r="B71" s="6"/>
      <c r="C71" s="27" t="s">
        <v>262</v>
      </c>
      <c r="D71" s="58" t="s">
        <v>38</v>
      </c>
      <c r="E71" s="67" t="s">
        <v>103</v>
      </c>
      <c r="F71" s="25" t="s">
        <v>106</v>
      </c>
      <c r="G71" s="25" t="s">
        <v>75</v>
      </c>
      <c r="H71" s="28" t="s">
        <v>16</v>
      </c>
      <c r="I71" s="29">
        <f>I72</f>
        <v>302.7</v>
      </c>
      <c r="J71" s="29">
        <f>J72</f>
        <v>353.3</v>
      </c>
      <c r="K71" s="29">
        <f>K72</f>
        <v>376.4</v>
      </c>
    </row>
    <row r="72" spans="1:11" ht="50.25" customHeight="1">
      <c r="A72" s="306"/>
      <c r="B72" s="6"/>
      <c r="C72" s="115" t="s">
        <v>179</v>
      </c>
      <c r="D72" s="25" t="s">
        <v>38</v>
      </c>
      <c r="E72" s="25" t="s">
        <v>103</v>
      </c>
      <c r="F72" s="25" t="s">
        <v>106</v>
      </c>
      <c r="G72" s="25" t="s">
        <v>174</v>
      </c>
      <c r="H72" s="28"/>
      <c r="I72" s="29">
        <f>I73+I78</f>
        <v>302.7</v>
      </c>
      <c r="J72" s="29">
        <f>J73+J78</f>
        <v>353.3</v>
      </c>
      <c r="K72" s="29">
        <f>K73+K78</f>
        <v>376.4</v>
      </c>
    </row>
    <row r="73" spans="1:11" ht="51.75" customHeight="1">
      <c r="A73" s="306"/>
      <c r="B73" s="6"/>
      <c r="C73" s="116" t="s">
        <v>177</v>
      </c>
      <c r="D73" s="25" t="s">
        <v>38</v>
      </c>
      <c r="E73" s="25" t="s">
        <v>103</v>
      </c>
      <c r="F73" s="25" t="s">
        <v>106</v>
      </c>
      <c r="G73" s="25" t="s">
        <v>175</v>
      </c>
      <c r="H73" s="117"/>
      <c r="I73" s="118">
        <f>I74+I76</f>
        <v>59.7</v>
      </c>
      <c r="J73" s="118">
        <f>J74+J76</f>
        <v>70.3</v>
      </c>
      <c r="K73" s="118">
        <f>K74+K76</f>
        <v>71.9</v>
      </c>
    </row>
    <row r="74" spans="1:11" ht="51.75" customHeight="1">
      <c r="A74" s="306"/>
      <c r="B74" s="6"/>
      <c r="C74" s="62" t="s">
        <v>241</v>
      </c>
      <c r="D74" s="94" t="s">
        <v>38</v>
      </c>
      <c r="E74" s="33" t="s">
        <v>103</v>
      </c>
      <c r="F74" s="33" t="s">
        <v>106</v>
      </c>
      <c r="G74" s="33" t="s">
        <v>240</v>
      </c>
      <c r="H74" s="33"/>
      <c r="I74" s="95">
        <f>I75</f>
        <v>0</v>
      </c>
      <c r="J74" s="95">
        <f>J75</f>
        <v>6</v>
      </c>
      <c r="K74" s="95">
        <f>K75</f>
        <v>6</v>
      </c>
    </row>
    <row r="75" spans="1:11" ht="51.75" customHeight="1">
      <c r="A75" s="306"/>
      <c r="B75" s="6"/>
      <c r="C75" s="40" t="s">
        <v>141</v>
      </c>
      <c r="D75" s="66" t="s">
        <v>38</v>
      </c>
      <c r="E75" s="41" t="s">
        <v>103</v>
      </c>
      <c r="F75" s="41" t="s">
        <v>106</v>
      </c>
      <c r="G75" s="41" t="s">
        <v>240</v>
      </c>
      <c r="H75" s="41" t="s">
        <v>140</v>
      </c>
      <c r="I75" s="43">
        <v>0</v>
      </c>
      <c r="J75" s="43">
        <v>6</v>
      </c>
      <c r="K75" s="119">
        <v>6</v>
      </c>
    </row>
    <row r="76" spans="1:11" ht="32.25" customHeight="1">
      <c r="A76" s="306"/>
      <c r="B76" s="6"/>
      <c r="C76" s="62" t="s">
        <v>178</v>
      </c>
      <c r="D76" s="94" t="s">
        <v>38</v>
      </c>
      <c r="E76" s="33" t="s">
        <v>103</v>
      </c>
      <c r="F76" s="33" t="s">
        <v>106</v>
      </c>
      <c r="G76" s="33" t="s">
        <v>176</v>
      </c>
      <c r="H76" s="33"/>
      <c r="I76" s="95">
        <f>I77</f>
        <v>59.7</v>
      </c>
      <c r="J76" s="95">
        <f>J77</f>
        <v>64.3</v>
      </c>
      <c r="K76" s="95">
        <f>K77</f>
        <v>65.9</v>
      </c>
    </row>
    <row r="77" spans="1:11" ht="32.25" customHeight="1">
      <c r="A77" s="306"/>
      <c r="B77" s="6"/>
      <c r="C77" s="40" t="s">
        <v>141</v>
      </c>
      <c r="D77" s="66" t="s">
        <v>38</v>
      </c>
      <c r="E77" s="41" t="s">
        <v>103</v>
      </c>
      <c r="F77" s="41" t="s">
        <v>106</v>
      </c>
      <c r="G77" s="41" t="s">
        <v>176</v>
      </c>
      <c r="H77" s="41" t="s">
        <v>140</v>
      </c>
      <c r="I77" s="43">
        <v>59.7</v>
      </c>
      <c r="J77" s="43">
        <v>64.3</v>
      </c>
      <c r="K77" s="119">
        <v>65.9</v>
      </c>
    </row>
    <row r="78" spans="1:11" ht="35.25" customHeight="1">
      <c r="A78" s="306"/>
      <c r="B78" s="6"/>
      <c r="C78" s="120" t="s">
        <v>180</v>
      </c>
      <c r="D78" s="98" t="s">
        <v>38</v>
      </c>
      <c r="E78" s="67" t="s">
        <v>103</v>
      </c>
      <c r="F78" s="25" t="s">
        <v>106</v>
      </c>
      <c r="G78" s="25" t="s">
        <v>181</v>
      </c>
      <c r="H78" s="25"/>
      <c r="I78" s="29">
        <f>I79+I81</f>
        <v>243</v>
      </c>
      <c r="J78" s="29">
        <f>J79+J81</f>
        <v>283</v>
      </c>
      <c r="K78" s="29">
        <f>K79+K81</f>
        <v>304.5</v>
      </c>
    </row>
    <row r="79" spans="1:11" ht="39" customHeight="1">
      <c r="A79" s="306"/>
      <c r="B79" s="6"/>
      <c r="C79" s="121" t="s">
        <v>182</v>
      </c>
      <c r="D79" s="25" t="s">
        <v>38</v>
      </c>
      <c r="E79" s="67" t="s">
        <v>103</v>
      </c>
      <c r="F79" s="25" t="s">
        <v>106</v>
      </c>
      <c r="G79" s="25" t="s">
        <v>183</v>
      </c>
      <c r="H79" s="122"/>
      <c r="I79" s="123">
        <f>I80</f>
        <v>5</v>
      </c>
      <c r="J79" s="123">
        <f>J80</f>
        <v>5</v>
      </c>
      <c r="K79" s="123">
        <f>K80</f>
        <v>5</v>
      </c>
    </row>
    <row r="80" spans="1:11" ht="18">
      <c r="A80" s="306"/>
      <c r="B80" s="6"/>
      <c r="C80" s="109" t="s">
        <v>141</v>
      </c>
      <c r="D80" s="110" t="s">
        <v>38</v>
      </c>
      <c r="E80" s="53" t="s">
        <v>103</v>
      </c>
      <c r="F80" s="53" t="s">
        <v>106</v>
      </c>
      <c r="G80" s="254" t="s">
        <v>183</v>
      </c>
      <c r="H80" s="54" t="s">
        <v>140</v>
      </c>
      <c r="I80" s="55">
        <v>5</v>
      </c>
      <c r="J80" s="55">
        <v>5</v>
      </c>
      <c r="K80" s="112">
        <v>5</v>
      </c>
    </row>
    <row r="81" spans="1:11" ht="39" customHeight="1">
      <c r="A81" s="306"/>
      <c r="B81" s="6"/>
      <c r="C81" s="121" t="s">
        <v>236</v>
      </c>
      <c r="D81" s="60" t="s">
        <v>38</v>
      </c>
      <c r="E81" s="59" t="s">
        <v>103</v>
      </c>
      <c r="F81" s="60" t="s">
        <v>106</v>
      </c>
      <c r="G81" s="60" t="s">
        <v>237</v>
      </c>
      <c r="H81" s="124"/>
      <c r="I81" s="107">
        <f>I82+I83</f>
        <v>238</v>
      </c>
      <c r="J81" s="107">
        <f>J82+J83</f>
        <v>278</v>
      </c>
      <c r="K81" s="108">
        <f>K82+K83</f>
        <v>299.5</v>
      </c>
    </row>
    <row r="82" spans="1:11" ht="18">
      <c r="A82" s="306"/>
      <c r="B82" s="6"/>
      <c r="C82" s="109" t="s">
        <v>141</v>
      </c>
      <c r="D82" s="110" t="s">
        <v>38</v>
      </c>
      <c r="E82" s="53" t="s">
        <v>103</v>
      </c>
      <c r="F82" s="53" t="s">
        <v>106</v>
      </c>
      <c r="G82" s="183" t="s">
        <v>237</v>
      </c>
      <c r="H82" s="54" t="s">
        <v>140</v>
      </c>
      <c r="I82" s="55">
        <f>58+80</f>
        <v>138</v>
      </c>
      <c r="J82" s="55">
        <f>63+115</f>
        <v>178</v>
      </c>
      <c r="K82" s="112">
        <f>40.5+159</f>
        <v>199.5</v>
      </c>
    </row>
    <row r="83" spans="1:11" ht="29.25" customHeight="1">
      <c r="A83" s="306"/>
      <c r="B83" s="6"/>
      <c r="C83" s="40" t="s">
        <v>139</v>
      </c>
      <c r="D83" s="66" t="s">
        <v>38</v>
      </c>
      <c r="E83" s="41" t="s">
        <v>103</v>
      </c>
      <c r="F83" s="41" t="s">
        <v>106</v>
      </c>
      <c r="G83" s="164" t="s">
        <v>237</v>
      </c>
      <c r="H83" s="42" t="s">
        <v>138</v>
      </c>
      <c r="I83" s="43">
        <v>100</v>
      </c>
      <c r="J83" s="43">
        <v>100</v>
      </c>
      <c r="K83" s="44">
        <v>100</v>
      </c>
    </row>
    <row r="84" spans="1:11" ht="60.75" customHeight="1">
      <c r="A84" s="306"/>
      <c r="B84" s="6"/>
      <c r="C84" s="80" t="s">
        <v>126</v>
      </c>
      <c r="D84" s="101" t="s">
        <v>38</v>
      </c>
      <c r="E84" s="25" t="s">
        <v>103</v>
      </c>
      <c r="F84" s="25" t="s">
        <v>106</v>
      </c>
      <c r="G84" s="25" t="s">
        <v>125</v>
      </c>
      <c r="H84" s="46"/>
      <c r="I84" s="29">
        <f>I86</f>
        <v>971.9</v>
      </c>
      <c r="J84" s="29">
        <f>J86</f>
        <v>0</v>
      </c>
      <c r="K84" s="30">
        <f>K86</f>
        <v>0</v>
      </c>
    </row>
    <row r="85" spans="1:11" ht="37.5" customHeight="1">
      <c r="A85" s="306"/>
      <c r="B85" s="6"/>
      <c r="C85" s="126" t="s">
        <v>179</v>
      </c>
      <c r="D85" s="101" t="s">
        <v>38</v>
      </c>
      <c r="E85" s="25" t="s">
        <v>103</v>
      </c>
      <c r="F85" s="25" t="s">
        <v>106</v>
      </c>
      <c r="G85" s="25" t="s">
        <v>248</v>
      </c>
      <c r="H85" s="124"/>
      <c r="I85" s="118">
        <f aca="true" t="shared" si="6" ref="I85:J87">I86</f>
        <v>971.9</v>
      </c>
      <c r="J85" s="118">
        <f t="shared" si="6"/>
        <v>0</v>
      </c>
      <c r="K85" s="127">
        <f>K86</f>
        <v>0</v>
      </c>
    </row>
    <row r="86" spans="1:11" ht="39.75" customHeight="1">
      <c r="A86" s="306"/>
      <c r="B86" s="6"/>
      <c r="C86" s="126" t="s">
        <v>184</v>
      </c>
      <c r="D86" s="101" t="s">
        <v>38</v>
      </c>
      <c r="E86" s="25" t="s">
        <v>103</v>
      </c>
      <c r="F86" s="25" t="s">
        <v>106</v>
      </c>
      <c r="G86" s="25" t="s">
        <v>249</v>
      </c>
      <c r="H86" s="124"/>
      <c r="I86" s="118">
        <f t="shared" si="6"/>
        <v>971.9</v>
      </c>
      <c r="J86" s="118">
        <f t="shared" si="6"/>
        <v>0</v>
      </c>
      <c r="K86" s="127">
        <f>K87</f>
        <v>0</v>
      </c>
    </row>
    <row r="87" spans="1:11" ht="102" customHeight="1">
      <c r="A87" s="306"/>
      <c r="B87" s="6"/>
      <c r="C87" s="291" t="s">
        <v>127</v>
      </c>
      <c r="D87" s="94" t="s">
        <v>38</v>
      </c>
      <c r="E87" s="33" t="s">
        <v>103</v>
      </c>
      <c r="F87" s="33" t="s">
        <v>106</v>
      </c>
      <c r="G87" s="33" t="s">
        <v>250</v>
      </c>
      <c r="H87" s="54"/>
      <c r="I87" s="35">
        <f t="shared" si="6"/>
        <v>971.9</v>
      </c>
      <c r="J87" s="35">
        <f t="shared" si="6"/>
        <v>0</v>
      </c>
      <c r="K87" s="65">
        <f>K88</f>
        <v>0</v>
      </c>
    </row>
    <row r="88" spans="1:11" ht="53.25" customHeight="1">
      <c r="A88" s="306"/>
      <c r="B88" s="6"/>
      <c r="C88" s="40" t="s">
        <v>141</v>
      </c>
      <c r="D88" s="66" t="s">
        <v>38</v>
      </c>
      <c r="E88" s="41" t="s">
        <v>103</v>
      </c>
      <c r="F88" s="41" t="s">
        <v>106</v>
      </c>
      <c r="G88" s="41" t="s">
        <v>250</v>
      </c>
      <c r="H88" s="42" t="s">
        <v>140</v>
      </c>
      <c r="I88" s="43">
        <v>971.9</v>
      </c>
      <c r="J88" s="43">
        <v>0</v>
      </c>
      <c r="K88" s="44">
        <v>0</v>
      </c>
    </row>
    <row r="89" spans="1:11" ht="29.25" customHeight="1">
      <c r="A89" s="306"/>
      <c r="B89" s="6"/>
      <c r="C89" s="100" t="s">
        <v>52</v>
      </c>
      <c r="D89" s="20" t="s">
        <v>38</v>
      </c>
      <c r="E89" s="98" t="s">
        <v>103</v>
      </c>
      <c r="F89" s="101" t="s">
        <v>106</v>
      </c>
      <c r="G89" s="101" t="s">
        <v>64</v>
      </c>
      <c r="H89" s="99"/>
      <c r="I89" s="29">
        <f aca="true" t="shared" si="7" ref="I89:K91">I90</f>
        <v>27</v>
      </c>
      <c r="J89" s="29">
        <f t="shared" si="7"/>
        <v>6</v>
      </c>
      <c r="K89" s="30">
        <f>K90</f>
        <v>6</v>
      </c>
    </row>
    <row r="90" spans="1:11" ht="29.25" customHeight="1">
      <c r="A90" s="306"/>
      <c r="B90" s="6"/>
      <c r="C90" s="45" t="s">
        <v>53</v>
      </c>
      <c r="D90" s="25" t="s">
        <v>38</v>
      </c>
      <c r="E90" s="98" t="s">
        <v>103</v>
      </c>
      <c r="F90" s="101" t="s">
        <v>106</v>
      </c>
      <c r="G90" s="101" t="s">
        <v>65</v>
      </c>
      <c r="H90" s="102"/>
      <c r="I90" s="29">
        <f>I91</f>
        <v>27</v>
      </c>
      <c r="J90" s="29">
        <f t="shared" si="7"/>
        <v>6</v>
      </c>
      <c r="K90" s="30">
        <f>K91</f>
        <v>6</v>
      </c>
    </row>
    <row r="91" spans="1:11" ht="29.25" customHeight="1">
      <c r="A91" s="306"/>
      <c r="B91" s="6"/>
      <c r="C91" s="128" t="s">
        <v>159</v>
      </c>
      <c r="D91" s="33" t="s">
        <v>38</v>
      </c>
      <c r="E91" s="64" t="s">
        <v>103</v>
      </c>
      <c r="F91" s="33" t="s">
        <v>106</v>
      </c>
      <c r="G91" s="33" t="s">
        <v>155</v>
      </c>
      <c r="H91" s="54"/>
      <c r="I91" s="95">
        <f>I92</f>
        <v>27</v>
      </c>
      <c r="J91" s="95">
        <f t="shared" si="7"/>
        <v>6</v>
      </c>
      <c r="K91" s="95">
        <f t="shared" si="7"/>
        <v>6</v>
      </c>
    </row>
    <row r="92" spans="1:11" ht="48.75" customHeight="1">
      <c r="A92" s="306"/>
      <c r="B92" s="6"/>
      <c r="C92" s="40" t="s">
        <v>141</v>
      </c>
      <c r="D92" s="66" t="s">
        <v>38</v>
      </c>
      <c r="E92" s="41" t="s">
        <v>103</v>
      </c>
      <c r="F92" s="41" t="s">
        <v>106</v>
      </c>
      <c r="G92" s="41" t="s">
        <v>155</v>
      </c>
      <c r="H92" s="42" t="s">
        <v>140</v>
      </c>
      <c r="I92" s="43">
        <f>16+7+4</f>
        <v>27</v>
      </c>
      <c r="J92" s="43">
        <v>6</v>
      </c>
      <c r="K92" s="44">
        <v>6</v>
      </c>
    </row>
    <row r="93" spans="1:11" ht="38.25" customHeight="1">
      <c r="A93" s="306"/>
      <c r="B93" s="6"/>
      <c r="C93" s="129" t="s">
        <v>42</v>
      </c>
      <c r="D93" s="68" t="s">
        <v>38</v>
      </c>
      <c r="E93" s="130" t="s">
        <v>103</v>
      </c>
      <c r="F93" s="20" t="s">
        <v>113</v>
      </c>
      <c r="G93" s="130"/>
      <c r="H93" s="131"/>
      <c r="I93" s="85">
        <f>I94+I99</f>
        <v>15</v>
      </c>
      <c r="J93" s="85">
        <f>J94+J99</f>
        <v>15</v>
      </c>
      <c r="K93" s="85">
        <f>K94+K99</f>
        <v>27</v>
      </c>
    </row>
    <row r="94" spans="1:11" ht="64.5" customHeight="1">
      <c r="A94" s="306"/>
      <c r="B94" s="6"/>
      <c r="C94" s="27" t="s">
        <v>262</v>
      </c>
      <c r="D94" s="25" t="s">
        <v>38</v>
      </c>
      <c r="E94" s="25" t="s">
        <v>103</v>
      </c>
      <c r="F94" s="25" t="s">
        <v>113</v>
      </c>
      <c r="G94" s="25" t="s">
        <v>75</v>
      </c>
      <c r="H94" s="132" t="s">
        <v>16</v>
      </c>
      <c r="I94" s="107">
        <f aca="true" t="shared" si="8" ref="I94:J97">I95</f>
        <v>8</v>
      </c>
      <c r="J94" s="107">
        <f t="shared" si="8"/>
        <v>8</v>
      </c>
      <c r="K94" s="133">
        <f>K95</f>
        <v>8</v>
      </c>
    </row>
    <row r="95" spans="1:11" ht="38.25" customHeight="1">
      <c r="A95" s="306"/>
      <c r="B95" s="6"/>
      <c r="C95" s="115" t="s">
        <v>261</v>
      </c>
      <c r="D95" s="25" t="s">
        <v>38</v>
      </c>
      <c r="E95" s="25" t="s">
        <v>103</v>
      </c>
      <c r="F95" s="25" t="s">
        <v>113</v>
      </c>
      <c r="G95" s="25" t="s">
        <v>174</v>
      </c>
      <c r="H95" s="54"/>
      <c r="I95" s="95">
        <f t="shared" si="8"/>
        <v>8</v>
      </c>
      <c r="J95" s="95">
        <f t="shared" si="8"/>
        <v>8</v>
      </c>
      <c r="K95" s="134">
        <f>K96</f>
        <v>8</v>
      </c>
    </row>
    <row r="96" spans="1:11" ht="38.25" customHeight="1">
      <c r="A96" s="306"/>
      <c r="B96" s="6"/>
      <c r="C96" s="115" t="s">
        <v>185</v>
      </c>
      <c r="D96" s="25" t="s">
        <v>38</v>
      </c>
      <c r="E96" s="25" t="s">
        <v>103</v>
      </c>
      <c r="F96" s="25" t="s">
        <v>113</v>
      </c>
      <c r="G96" s="25" t="s">
        <v>186</v>
      </c>
      <c r="H96" s="54"/>
      <c r="I96" s="95">
        <f t="shared" si="8"/>
        <v>8</v>
      </c>
      <c r="J96" s="95">
        <f t="shared" si="8"/>
        <v>8</v>
      </c>
      <c r="K96" s="135">
        <f>K97</f>
        <v>8</v>
      </c>
    </row>
    <row r="97" spans="1:11" ht="38.25" customHeight="1">
      <c r="A97" s="306"/>
      <c r="B97" s="6"/>
      <c r="C97" s="136" t="s">
        <v>188</v>
      </c>
      <c r="D97" s="33" t="s">
        <v>38</v>
      </c>
      <c r="E97" s="64" t="s">
        <v>103</v>
      </c>
      <c r="F97" s="33" t="s">
        <v>113</v>
      </c>
      <c r="G97" s="137" t="s">
        <v>187</v>
      </c>
      <c r="H97" s="54"/>
      <c r="I97" s="95">
        <f t="shared" si="8"/>
        <v>8</v>
      </c>
      <c r="J97" s="95">
        <f t="shared" si="8"/>
        <v>8</v>
      </c>
      <c r="K97" s="96">
        <f>K98</f>
        <v>8</v>
      </c>
    </row>
    <row r="98" spans="1:11" ht="38.25" customHeight="1">
      <c r="A98" s="306"/>
      <c r="B98" s="6"/>
      <c r="C98" s="40" t="s">
        <v>141</v>
      </c>
      <c r="D98" s="66" t="s">
        <v>38</v>
      </c>
      <c r="E98" s="41" t="s">
        <v>103</v>
      </c>
      <c r="F98" s="41" t="s">
        <v>113</v>
      </c>
      <c r="G98" s="255" t="s">
        <v>187</v>
      </c>
      <c r="H98" s="42" t="s">
        <v>140</v>
      </c>
      <c r="I98" s="43">
        <v>8</v>
      </c>
      <c r="J98" s="43">
        <v>8</v>
      </c>
      <c r="K98" s="44">
        <v>8</v>
      </c>
    </row>
    <row r="99" spans="1:11" ht="69">
      <c r="A99" s="306"/>
      <c r="B99" s="6"/>
      <c r="C99" s="27" t="s">
        <v>189</v>
      </c>
      <c r="D99" s="25" t="s">
        <v>38</v>
      </c>
      <c r="E99" s="25" t="s">
        <v>103</v>
      </c>
      <c r="F99" s="25" t="s">
        <v>113</v>
      </c>
      <c r="G99" s="25" t="s">
        <v>147</v>
      </c>
      <c r="H99" s="132" t="s">
        <v>16</v>
      </c>
      <c r="I99" s="107">
        <f>I101</f>
        <v>7</v>
      </c>
      <c r="J99" s="107">
        <f>J101</f>
        <v>7</v>
      </c>
      <c r="K99" s="133">
        <f>K101</f>
        <v>19</v>
      </c>
    </row>
    <row r="100" spans="1:11" ht="17.25">
      <c r="A100" s="306"/>
      <c r="B100" s="6"/>
      <c r="C100" s="115" t="s">
        <v>251</v>
      </c>
      <c r="D100" s="25" t="s">
        <v>38</v>
      </c>
      <c r="E100" s="25" t="s">
        <v>103</v>
      </c>
      <c r="F100" s="25" t="s">
        <v>113</v>
      </c>
      <c r="G100" s="25" t="s">
        <v>252</v>
      </c>
      <c r="H100" s="138"/>
      <c r="I100" s="107">
        <f aca="true" t="shared" si="9" ref="I100:K102">I101</f>
        <v>7</v>
      </c>
      <c r="J100" s="107">
        <f t="shared" si="9"/>
        <v>7</v>
      </c>
      <c r="K100" s="107">
        <f t="shared" si="9"/>
        <v>19</v>
      </c>
    </row>
    <row r="101" spans="1:11" ht="38.25" customHeight="1">
      <c r="A101" s="306"/>
      <c r="B101" s="6"/>
      <c r="C101" s="115" t="s">
        <v>260</v>
      </c>
      <c r="D101" s="25" t="s">
        <v>38</v>
      </c>
      <c r="E101" s="25" t="s">
        <v>103</v>
      </c>
      <c r="F101" s="25" t="s">
        <v>113</v>
      </c>
      <c r="G101" s="25" t="s">
        <v>190</v>
      </c>
      <c r="H101" s="54"/>
      <c r="I101" s="95">
        <f t="shared" si="9"/>
        <v>7</v>
      </c>
      <c r="J101" s="95">
        <f t="shared" si="9"/>
        <v>7</v>
      </c>
      <c r="K101" s="135">
        <f t="shared" si="9"/>
        <v>19</v>
      </c>
    </row>
    <row r="102" spans="1:11" ht="38.25" customHeight="1">
      <c r="A102" s="306"/>
      <c r="B102" s="6"/>
      <c r="C102" s="136" t="s">
        <v>148</v>
      </c>
      <c r="D102" s="33" t="s">
        <v>38</v>
      </c>
      <c r="E102" s="64" t="s">
        <v>103</v>
      </c>
      <c r="F102" s="33" t="s">
        <v>113</v>
      </c>
      <c r="G102" s="137" t="s">
        <v>191</v>
      </c>
      <c r="H102" s="54"/>
      <c r="I102" s="95">
        <f t="shared" si="9"/>
        <v>7</v>
      </c>
      <c r="J102" s="95">
        <f t="shared" si="9"/>
        <v>7</v>
      </c>
      <c r="K102" s="96">
        <f t="shared" si="9"/>
        <v>19</v>
      </c>
    </row>
    <row r="103" spans="1:11" ht="38.25" customHeight="1">
      <c r="A103" s="306"/>
      <c r="B103" s="6"/>
      <c r="C103" s="40" t="s">
        <v>141</v>
      </c>
      <c r="D103" s="66" t="s">
        <v>38</v>
      </c>
      <c r="E103" s="41" t="s">
        <v>103</v>
      </c>
      <c r="F103" s="41" t="s">
        <v>113</v>
      </c>
      <c r="G103" s="41" t="s">
        <v>191</v>
      </c>
      <c r="H103" s="42" t="s">
        <v>140</v>
      </c>
      <c r="I103" s="43">
        <v>7</v>
      </c>
      <c r="J103" s="43">
        <v>7</v>
      </c>
      <c r="K103" s="44">
        <v>19</v>
      </c>
    </row>
    <row r="104" spans="1:11" ht="17.25">
      <c r="A104" s="306"/>
      <c r="B104" s="6"/>
      <c r="C104" s="27" t="s">
        <v>24</v>
      </c>
      <c r="D104" s="20" t="s">
        <v>38</v>
      </c>
      <c r="E104" s="25" t="s">
        <v>108</v>
      </c>
      <c r="F104" s="25"/>
      <c r="G104" s="25"/>
      <c r="H104" s="28"/>
      <c r="I104" s="29">
        <f>I105+I126</f>
        <v>9232.900000000001</v>
      </c>
      <c r="J104" s="29">
        <f>J105+J126</f>
        <v>2672.8999999999996</v>
      </c>
      <c r="K104" s="29">
        <f>K105+K126</f>
        <v>2672.8999999999996</v>
      </c>
    </row>
    <row r="105" spans="1:11" ht="17.25">
      <c r="A105" s="306"/>
      <c r="B105" s="6"/>
      <c r="C105" s="27" t="s">
        <v>43</v>
      </c>
      <c r="D105" s="20" t="s">
        <v>38</v>
      </c>
      <c r="E105" s="67" t="s">
        <v>108</v>
      </c>
      <c r="F105" s="25" t="s">
        <v>110</v>
      </c>
      <c r="G105" s="67"/>
      <c r="H105" s="132"/>
      <c r="I105" s="29">
        <f>I106+I122+I117</f>
        <v>9225.900000000001</v>
      </c>
      <c r="J105" s="29">
        <f>J106+J122</f>
        <v>2665.8999999999996</v>
      </c>
      <c r="K105" s="29">
        <f>K106+K122</f>
        <v>2665.8999999999996</v>
      </c>
    </row>
    <row r="106" spans="1:11" ht="53.25" customHeight="1">
      <c r="A106" s="306"/>
      <c r="B106" s="6"/>
      <c r="C106" s="91" t="s">
        <v>192</v>
      </c>
      <c r="D106" s="60" t="s">
        <v>38</v>
      </c>
      <c r="E106" s="64" t="s">
        <v>108</v>
      </c>
      <c r="F106" s="33" t="s">
        <v>110</v>
      </c>
      <c r="G106" s="33" t="s">
        <v>76</v>
      </c>
      <c r="H106" s="54"/>
      <c r="I106" s="29">
        <f aca="true" t="shared" si="10" ref="I106:K107">I107</f>
        <v>6589.6</v>
      </c>
      <c r="J106" s="29">
        <f t="shared" si="10"/>
        <v>2660.2</v>
      </c>
      <c r="K106" s="29">
        <f t="shared" si="10"/>
        <v>2510.2</v>
      </c>
    </row>
    <row r="107" spans="1:11" ht="17.25">
      <c r="A107" s="306"/>
      <c r="B107" s="6"/>
      <c r="C107" s="115" t="s">
        <v>261</v>
      </c>
      <c r="D107" s="60" t="s">
        <v>38</v>
      </c>
      <c r="E107" s="25" t="s">
        <v>108</v>
      </c>
      <c r="F107" s="25" t="s">
        <v>110</v>
      </c>
      <c r="G107" s="25" t="s">
        <v>193</v>
      </c>
      <c r="H107" s="28"/>
      <c r="I107" s="29">
        <f t="shared" si="10"/>
        <v>6589.6</v>
      </c>
      <c r="J107" s="29">
        <f t="shared" si="10"/>
        <v>2660.2</v>
      </c>
      <c r="K107" s="29">
        <f t="shared" si="10"/>
        <v>2510.2</v>
      </c>
    </row>
    <row r="108" spans="1:11" ht="34.5">
      <c r="A108" s="306"/>
      <c r="B108" s="6"/>
      <c r="C108" s="139" t="s">
        <v>195</v>
      </c>
      <c r="D108" s="25" t="s">
        <v>38</v>
      </c>
      <c r="E108" s="25" t="s">
        <v>108</v>
      </c>
      <c r="F108" s="25" t="s">
        <v>110</v>
      </c>
      <c r="G108" s="25" t="s">
        <v>194</v>
      </c>
      <c r="H108" s="28"/>
      <c r="I108" s="29">
        <f>I111+I113+I115+I109</f>
        <v>6589.6</v>
      </c>
      <c r="J108" s="29">
        <f>J111+J113+J115+J109</f>
        <v>2660.2</v>
      </c>
      <c r="K108" s="29">
        <f>K111+K113+K115+K109</f>
        <v>2510.2</v>
      </c>
    </row>
    <row r="109" spans="1:11" ht="17.25">
      <c r="A109" s="306"/>
      <c r="B109" s="6"/>
      <c r="C109" s="128" t="s">
        <v>197</v>
      </c>
      <c r="D109" s="33" t="s">
        <v>38</v>
      </c>
      <c r="E109" s="33" t="s">
        <v>108</v>
      </c>
      <c r="F109" s="33" t="s">
        <v>110</v>
      </c>
      <c r="G109" s="33" t="s">
        <v>196</v>
      </c>
      <c r="H109" s="34"/>
      <c r="I109" s="95">
        <f>I110</f>
        <v>3840.2</v>
      </c>
      <c r="J109" s="95">
        <f>J110</f>
        <v>1500</v>
      </c>
      <c r="K109" s="135">
        <f>K110</f>
        <v>1350</v>
      </c>
    </row>
    <row r="110" spans="1:11" ht="17.25">
      <c r="A110" s="306"/>
      <c r="B110" s="6"/>
      <c r="C110" s="40" t="s">
        <v>141</v>
      </c>
      <c r="D110" s="66" t="s">
        <v>38</v>
      </c>
      <c r="E110" s="41" t="s">
        <v>108</v>
      </c>
      <c r="F110" s="41" t="s">
        <v>110</v>
      </c>
      <c r="G110" s="41" t="s">
        <v>196</v>
      </c>
      <c r="H110" s="42" t="s">
        <v>140</v>
      </c>
      <c r="I110" s="43">
        <f>2720.8+555.7+630-0.1-630+563.8</f>
        <v>3840.2</v>
      </c>
      <c r="J110" s="43">
        <v>1500</v>
      </c>
      <c r="K110" s="44">
        <v>1350</v>
      </c>
    </row>
    <row r="111" spans="1:11" ht="17.25">
      <c r="A111" s="306"/>
      <c r="B111" s="6"/>
      <c r="C111" s="128" t="s">
        <v>93</v>
      </c>
      <c r="D111" s="33" t="s">
        <v>38</v>
      </c>
      <c r="E111" s="33" t="s">
        <v>108</v>
      </c>
      <c r="F111" s="33" t="s">
        <v>110</v>
      </c>
      <c r="G111" s="33" t="s">
        <v>198</v>
      </c>
      <c r="H111" s="34"/>
      <c r="I111" s="95">
        <f>I112</f>
        <v>2362</v>
      </c>
      <c r="J111" s="95">
        <f>J112</f>
        <v>787</v>
      </c>
      <c r="K111" s="135">
        <f>K112</f>
        <v>787</v>
      </c>
    </row>
    <row r="112" spans="1:11" ht="17.25">
      <c r="A112" s="306"/>
      <c r="B112" s="6"/>
      <c r="C112" s="40" t="s">
        <v>141</v>
      </c>
      <c r="D112" s="66" t="s">
        <v>38</v>
      </c>
      <c r="E112" s="41" t="s">
        <v>108</v>
      </c>
      <c r="F112" s="41" t="s">
        <v>110</v>
      </c>
      <c r="G112" s="41" t="s">
        <v>199</v>
      </c>
      <c r="H112" s="42" t="s">
        <v>140</v>
      </c>
      <c r="I112" s="293">
        <f>787+700+700+175</f>
        <v>2362</v>
      </c>
      <c r="J112" s="43">
        <v>787</v>
      </c>
      <c r="K112" s="44">
        <v>787</v>
      </c>
    </row>
    <row r="113" spans="1:11" ht="51.75">
      <c r="A113" s="306"/>
      <c r="B113" s="6"/>
      <c r="C113" s="140" t="s">
        <v>117</v>
      </c>
      <c r="D113" s="137" t="s">
        <v>38</v>
      </c>
      <c r="E113" s="137" t="s">
        <v>108</v>
      </c>
      <c r="F113" s="137" t="s">
        <v>110</v>
      </c>
      <c r="G113" s="137" t="s">
        <v>200</v>
      </c>
      <c r="H113" s="141"/>
      <c r="I113" s="142">
        <f>I114</f>
        <v>137</v>
      </c>
      <c r="J113" s="142">
        <f>J114</f>
        <v>137</v>
      </c>
      <c r="K113" s="143">
        <f>K114</f>
        <v>137</v>
      </c>
    </row>
    <row r="114" spans="1:11" ht="17.25">
      <c r="A114" s="306"/>
      <c r="B114" s="6"/>
      <c r="C114" s="40" t="s">
        <v>141</v>
      </c>
      <c r="D114" s="41" t="s">
        <v>38</v>
      </c>
      <c r="E114" s="41" t="s">
        <v>108</v>
      </c>
      <c r="F114" s="41" t="s">
        <v>110</v>
      </c>
      <c r="G114" s="41" t="s">
        <v>200</v>
      </c>
      <c r="H114" s="42" t="s">
        <v>140</v>
      </c>
      <c r="I114" s="43">
        <v>137</v>
      </c>
      <c r="J114" s="43">
        <v>137</v>
      </c>
      <c r="K114" s="44">
        <v>137</v>
      </c>
    </row>
    <row r="115" spans="1:11" ht="34.5">
      <c r="A115" s="306"/>
      <c r="B115" s="6"/>
      <c r="C115" s="144" t="s">
        <v>94</v>
      </c>
      <c r="D115" s="33" t="s">
        <v>38</v>
      </c>
      <c r="E115" s="33" t="s">
        <v>108</v>
      </c>
      <c r="F115" s="33" t="s">
        <v>110</v>
      </c>
      <c r="G115" s="33" t="s">
        <v>201</v>
      </c>
      <c r="H115" s="34"/>
      <c r="I115" s="95">
        <f>I116</f>
        <v>250.4</v>
      </c>
      <c r="J115" s="95">
        <f>J116</f>
        <v>236.2</v>
      </c>
      <c r="K115" s="96">
        <f>K116</f>
        <v>236.2</v>
      </c>
    </row>
    <row r="116" spans="1:11" ht="17.25">
      <c r="A116" s="306"/>
      <c r="B116" s="6"/>
      <c r="C116" s="40" t="s">
        <v>141</v>
      </c>
      <c r="D116" s="66" t="s">
        <v>38</v>
      </c>
      <c r="E116" s="41" t="s">
        <v>108</v>
      </c>
      <c r="F116" s="41" t="s">
        <v>110</v>
      </c>
      <c r="G116" s="41" t="s">
        <v>201</v>
      </c>
      <c r="H116" s="42" t="s">
        <v>140</v>
      </c>
      <c r="I116" s="43">
        <v>250.4</v>
      </c>
      <c r="J116" s="43">
        <v>236.2</v>
      </c>
      <c r="K116" s="44">
        <v>236.2</v>
      </c>
    </row>
    <row r="117" spans="1:11" ht="63" customHeight="1">
      <c r="A117" s="306"/>
      <c r="B117" s="6"/>
      <c r="C117" s="80" t="s">
        <v>126</v>
      </c>
      <c r="D117" s="101" t="s">
        <v>38</v>
      </c>
      <c r="E117" s="25" t="s">
        <v>108</v>
      </c>
      <c r="F117" s="25" t="s">
        <v>110</v>
      </c>
      <c r="G117" s="25" t="s">
        <v>125</v>
      </c>
      <c r="H117" s="46"/>
      <c r="I117" s="29">
        <f>I119</f>
        <v>1869</v>
      </c>
      <c r="J117" s="29">
        <f>J119</f>
        <v>0</v>
      </c>
      <c r="K117" s="30">
        <f>K119</f>
        <v>0</v>
      </c>
    </row>
    <row r="118" spans="1:11" ht="42" customHeight="1">
      <c r="A118" s="306"/>
      <c r="B118" s="6"/>
      <c r="C118" s="126" t="s">
        <v>179</v>
      </c>
      <c r="D118" s="101" t="s">
        <v>38</v>
      </c>
      <c r="E118" s="25" t="s">
        <v>108</v>
      </c>
      <c r="F118" s="25" t="s">
        <v>110</v>
      </c>
      <c r="G118" s="25" t="s">
        <v>248</v>
      </c>
      <c r="H118" s="124"/>
      <c r="I118" s="118">
        <f aca="true" t="shared" si="11" ref="I118:J120">I119</f>
        <v>1869</v>
      </c>
      <c r="J118" s="118">
        <f t="shared" si="11"/>
        <v>0</v>
      </c>
      <c r="K118" s="127">
        <f>K119</f>
        <v>0</v>
      </c>
    </row>
    <row r="119" spans="1:11" ht="42" customHeight="1">
      <c r="A119" s="306"/>
      <c r="B119" s="6"/>
      <c r="C119" s="126" t="s">
        <v>184</v>
      </c>
      <c r="D119" s="101" t="s">
        <v>38</v>
      </c>
      <c r="E119" s="25" t="s">
        <v>108</v>
      </c>
      <c r="F119" s="25" t="s">
        <v>110</v>
      </c>
      <c r="G119" s="25" t="s">
        <v>249</v>
      </c>
      <c r="H119" s="124"/>
      <c r="I119" s="118">
        <f t="shared" si="11"/>
        <v>1869</v>
      </c>
      <c r="J119" s="118">
        <f t="shared" si="11"/>
        <v>0</v>
      </c>
      <c r="K119" s="127">
        <f>K120</f>
        <v>0</v>
      </c>
    </row>
    <row r="120" spans="1:11" ht="78" customHeight="1">
      <c r="A120" s="306"/>
      <c r="B120" s="6"/>
      <c r="C120" s="292" t="s">
        <v>127</v>
      </c>
      <c r="D120" s="94" t="s">
        <v>38</v>
      </c>
      <c r="E120" s="33" t="s">
        <v>108</v>
      </c>
      <c r="F120" s="33" t="s">
        <v>110</v>
      </c>
      <c r="G120" s="33" t="s">
        <v>250</v>
      </c>
      <c r="H120" s="54"/>
      <c r="I120" s="35">
        <f t="shared" si="11"/>
        <v>1869</v>
      </c>
      <c r="J120" s="35">
        <f t="shared" si="11"/>
        <v>0</v>
      </c>
      <c r="K120" s="65">
        <f>K121</f>
        <v>0</v>
      </c>
    </row>
    <row r="121" spans="1:11" ht="42" customHeight="1">
      <c r="A121" s="306"/>
      <c r="B121" s="6"/>
      <c r="C121" s="40" t="s">
        <v>141</v>
      </c>
      <c r="D121" s="66" t="s">
        <v>38</v>
      </c>
      <c r="E121" s="41" t="s">
        <v>108</v>
      </c>
      <c r="F121" s="41" t="s">
        <v>110</v>
      </c>
      <c r="G121" s="41" t="s">
        <v>250</v>
      </c>
      <c r="H121" s="42" t="s">
        <v>140</v>
      </c>
      <c r="I121" s="43">
        <v>1869</v>
      </c>
      <c r="J121" s="43">
        <v>0</v>
      </c>
      <c r="K121" s="44">
        <v>0</v>
      </c>
    </row>
    <row r="122" spans="1:11" ht="21.75" customHeight="1">
      <c r="A122" s="306"/>
      <c r="B122" s="6"/>
      <c r="C122" s="80" t="s">
        <v>52</v>
      </c>
      <c r="D122" s="25" t="s">
        <v>38</v>
      </c>
      <c r="E122" s="25" t="s">
        <v>108</v>
      </c>
      <c r="F122" s="25" t="s">
        <v>110</v>
      </c>
      <c r="G122" s="25" t="s">
        <v>64</v>
      </c>
      <c r="H122" s="28"/>
      <c r="I122" s="118">
        <f aca="true" t="shared" si="12" ref="I122:K124">I123</f>
        <v>767.3</v>
      </c>
      <c r="J122" s="118">
        <f t="shared" si="12"/>
        <v>5.7</v>
      </c>
      <c r="K122" s="127">
        <f t="shared" si="12"/>
        <v>155.7</v>
      </c>
    </row>
    <row r="123" spans="1:11" ht="18.75" customHeight="1">
      <c r="A123" s="306"/>
      <c r="B123" s="6"/>
      <c r="C123" s="80" t="s">
        <v>53</v>
      </c>
      <c r="D123" s="101" t="s">
        <v>38</v>
      </c>
      <c r="E123" s="25" t="s">
        <v>108</v>
      </c>
      <c r="F123" s="25" t="s">
        <v>110</v>
      </c>
      <c r="G123" s="25" t="s">
        <v>65</v>
      </c>
      <c r="H123" s="28"/>
      <c r="I123" s="29">
        <f t="shared" si="12"/>
        <v>767.3</v>
      </c>
      <c r="J123" s="29">
        <f t="shared" si="12"/>
        <v>5.7</v>
      </c>
      <c r="K123" s="29">
        <f t="shared" si="12"/>
        <v>155.7</v>
      </c>
    </row>
    <row r="124" spans="1:11" ht="48.75" customHeight="1">
      <c r="A124" s="306"/>
      <c r="B124" s="6"/>
      <c r="C124" s="81" t="s">
        <v>128</v>
      </c>
      <c r="D124" s="94" t="s">
        <v>38</v>
      </c>
      <c r="E124" s="33" t="s">
        <v>108</v>
      </c>
      <c r="F124" s="33" t="s">
        <v>110</v>
      </c>
      <c r="G124" s="33" t="s">
        <v>129</v>
      </c>
      <c r="H124" s="54"/>
      <c r="I124" s="35">
        <f t="shared" si="12"/>
        <v>767.3</v>
      </c>
      <c r="J124" s="35">
        <f t="shared" si="12"/>
        <v>5.7</v>
      </c>
      <c r="K124" s="65">
        <f t="shared" si="12"/>
        <v>155.7</v>
      </c>
    </row>
    <row r="125" spans="1:11" ht="41.25" customHeight="1">
      <c r="A125" s="306"/>
      <c r="B125" s="6"/>
      <c r="C125" s="40" t="s">
        <v>141</v>
      </c>
      <c r="D125" s="66" t="s">
        <v>38</v>
      </c>
      <c r="E125" s="41" t="s">
        <v>108</v>
      </c>
      <c r="F125" s="41" t="s">
        <v>110</v>
      </c>
      <c r="G125" s="41" t="s">
        <v>129</v>
      </c>
      <c r="H125" s="42" t="s">
        <v>140</v>
      </c>
      <c r="I125" s="43">
        <f>767.3+630-630</f>
        <v>767.3</v>
      </c>
      <c r="J125" s="43">
        <v>5.7</v>
      </c>
      <c r="K125" s="44">
        <v>155.7</v>
      </c>
    </row>
    <row r="126" spans="1:11" ht="17.25" customHeight="1">
      <c r="A126" s="306"/>
      <c r="B126" s="6"/>
      <c r="C126" s="80" t="s">
        <v>44</v>
      </c>
      <c r="D126" s="25" t="s">
        <v>38</v>
      </c>
      <c r="E126" s="25" t="s">
        <v>108</v>
      </c>
      <c r="F126" s="25" t="s">
        <v>112</v>
      </c>
      <c r="G126" s="145"/>
      <c r="H126" s="75"/>
      <c r="I126" s="51">
        <f aca="true" t="shared" si="13" ref="I126:K129">I127</f>
        <v>7</v>
      </c>
      <c r="J126" s="51">
        <f t="shared" si="13"/>
        <v>7</v>
      </c>
      <c r="K126" s="51">
        <f t="shared" si="13"/>
        <v>7</v>
      </c>
    </row>
    <row r="127" spans="1:11" ht="57.75" customHeight="1">
      <c r="A127" s="306"/>
      <c r="B127" s="6"/>
      <c r="C127" s="80" t="s">
        <v>203</v>
      </c>
      <c r="D127" s="101" t="s">
        <v>38</v>
      </c>
      <c r="E127" s="25" t="s">
        <v>108</v>
      </c>
      <c r="F127" s="25" t="s">
        <v>112</v>
      </c>
      <c r="G127" s="25" t="s">
        <v>77</v>
      </c>
      <c r="H127" s="46"/>
      <c r="I127" s="29">
        <f>I129</f>
        <v>7</v>
      </c>
      <c r="J127" s="29">
        <f>J129</f>
        <v>7</v>
      </c>
      <c r="K127" s="30">
        <f>K129</f>
        <v>7</v>
      </c>
    </row>
    <row r="128" spans="1:11" ht="33" customHeight="1">
      <c r="A128" s="306"/>
      <c r="B128" s="6"/>
      <c r="C128" s="115" t="s">
        <v>261</v>
      </c>
      <c r="D128" s="101" t="s">
        <v>38</v>
      </c>
      <c r="E128" s="101" t="s">
        <v>108</v>
      </c>
      <c r="F128" s="101" t="s">
        <v>112</v>
      </c>
      <c r="G128" s="101" t="s">
        <v>253</v>
      </c>
      <c r="H128" s="124"/>
      <c r="I128" s="118">
        <f>I129</f>
        <v>7</v>
      </c>
      <c r="J128" s="118">
        <f>J129</f>
        <v>7</v>
      </c>
      <c r="K128" s="118">
        <f>K129</f>
        <v>7</v>
      </c>
    </row>
    <row r="129" spans="1:11" ht="57.75" customHeight="1">
      <c r="A129" s="306"/>
      <c r="B129" s="6"/>
      <c r="C129" s="126" t="s">
        <v>204</v>
      </c>
      <c r="D129" s="101" t="s">
        <v>38</v>
      </c>
      <c r="E129" s="25" t="s">
        <v>108</v>
      </c>
      <c r="F129" s="25" t="s">
        <v>112</v>
      </c>
      <c r="G129" s="25" t="s">
        <v>202</v>
      </c>
      <c r="H129" s="124"/>
      <c r="I129" s="118">
        <f t="shared" si="13"/>
        <v>7</v>
      </c>
      <c r="J129" s="118">
        <f t="shared" si="13"/>
        <v>7</v>
      </c>
      <c r="K129" s="127">
        <f t="shared" si="13"/>
        <v>7</v>
      </c>
    </row>
    <row r="130" spans="1:11" ht="75.75" customHeight="1">
      <c r="A130" s="306"/>
      <c r="B130" s="6"/>
      <c r="C130" s="126" t="s">
        <v>206</v>
      </c>
      <c r="D130" s="105" t="s">
        <v>38</v>
      </c>
      <c r="E130" s="60" t="s">
        <v>108</v>
      </c>
      <c r="F130" s="60" t="s">
        <v>112</v>
      </c>
      <c r="G130" s="60" t="s">
        <v>205</v>
      </c>
      <c r="H130" s="124"/>
      <c r="I130" s="118">
        <f>SUM(I131:I131)</f>
        <v>7</v>
      </c>
      <c r="J130" s="118">
        <f>SUM(J131:J131)</f>
        <v>7</v>
      </c>
      <c r="K130" s="118">
        <f>SUM(K131:K131)</f>
        <v>7</v>
      </c>
    </row>
    <row r="131" spans="1:11" ht="34.5">
      <c r="A131" s="306"/>
      <c r="B131" s="6"/>
      <c r="C131" s="109" t="s">
        <v>161</v>
      </c>
      <c r="D131" s="110" t="s">
        <v>38</v>
      </c>
      <c r="E131" s="53" t="s">
        <v>108</v>
      </c>
      <c r="F131" s="53" t="s">
        <v>112</v>
      </c>
      <c r="G131" s="53" t="s">
        <v>205</v>
      </c>
      <c r="H131" s="53" t="s">
        <v>160</v>
      </c>
      <c r="I131" s="55">
        <v>7</v>
      </c>
      <c r="J131" s="55">
        <v>7</v>
      </c>
      <c r="K131" s="146">
        <v>7</v>
      </c>
    </row>
    <row r="132" spans="1:11" ht="17.25">
      <c r="A132" s="306"/>
      <c r="B132" s="6"/>
      <c r="C132" s="27" t="s">
        <v>25</v>
      </c>
      <c r="D132" s="20" t="s">
        <v>38</v>
      </c>
      <c r="E132" s="25" t="s">
        <v>111</v>
      </c>
      <c r="F132" s="25"/>
      <c r="G132" s="25" t="s">
        <v>16</v>
      </c>
      <c r="H132" s="28" t="s">
        <v>16</v>
      </c>
      <c r="I132" s="29">
        <f>I133+I140+I154</f>
        <v>11980.2</v>
      </c>
      <c r="J132" s="29">
        <f>J133+J140+J154</f>
        <v>2673.8</v>
      </c>
      <c r="K132" s="29">
        <f>K133+K140+K154</f>
        <v>2833.1</v>
      </c>
    </row>
    <row r="133" spans="1:11" ht="17.25">
      <c r="A133" s="306"/>
      <c r="B133" s="6"/>
      <c r="C133" s="27" t="s">
        <v>26</v>
      </c>
      <c r="D133" s="25" t="s">
        <v>38</v>
      </c>
      <c r="E133" s="60" t="s">
        <v>111</v>
      </c>
      <c r="F133" s="60" t="s">
        <v>101</v>
      </c>
      <c r="G133" s="60"/>
      <c r="H133" s="28"/>
      <c r="I133" s="29">
        <f aca="true" t="shared" si="14" ref="I133:K134">I134</f>
        <v>2637.7</v>
      </c>
      <c r="J133" s="29">
        <f t="shared" si="14"/>
        <v>0</v>
      </c>
      <c r="K133" s="30">
        <f t="shared" si="14"/>
        <v>0</v>
      </c>
    </row>
    <row r="134" spans="1:11" ht="17.25">
      <c r="A134" s="306"/>
      <c r="B134" s="6"/>
      <c r="C134" s="27" t="s">
        <v>52</v>
      </c>
      <c r="D134" s="125" t="s">
        <v>38</v>
      </c>
      <c r="E134" s="25" t="s">
        <v>111</v>
      </c>
      <c r="F134" s="25" t="s">
        <v>101</v>
      </c>
      <c r="G134" s="60" t="s">
        <v>64</v>
      </c>
      <c r="H134" s="28"/>
      <c r="I134" s="29">
        <f t="shared" si="14"/>
        <v>2637.7</v>
      </c>
      <c r="J134" s="29">
        <f t="shared" si="14"/>
        <v>0</v>
      </c>
      <c r="K134" s="30">
        <f t="shared" si="14"/>
        <v>0</v>
      </c>
    </row>
    <row r="135" spans="1:11" ht="17.25">
      <c r="A135" s="306"/>
      <c r="B135" s="6"/>
      <c r="C135" s="80" t="s">
        <v>53</v>
      </c>
      <c r="D135" s="25" t="s">
        <v>38</v>
      </c>
      <c r="E135" s="25" t="s">
        <v>111</v>
      </c>
      <c r="F135" s="25" t="s">
        <v>101</v>
      </c>
      <c r="G135" s="25" t="s">
        <v>65</v>
      </c>
      <c r="H135" s="28"/>
      <c r="I135" s="29">
        <f>I138+I136</f>
        <v>2637.7</v>
      </c>
      <c r="J135" s="29">
        <f>J138</f>
        <v>0</v>
      </c>
      <c r="K135" s="29">
        <f>K138</f>
        <v>0</v>
      </c>
    </row>
    <row r="136" spans="1:11" ht="17.25">
      <c r="A136" s="306"/>
      <c r="B136" s="6"/>
      <c r="C136" s="81" t="s">
        <v>289</v>
      </c>
      <c r="D136" s="94" t="s">
        <v>38</v>
      </c>
      <c r="E136" s="33" t="s">
        <v>111</v>
      </c>
      <c r="F136" s="33" t="s">
        <v>101</v>
      </c>
      <c r="G136" s="301" t="s">
        <v>290</v>
      </c>
      <c r="H136" s="54"/>
      <c r="I136" s="35">
        <f>I137</f>
        <v>2313.2</v>
      </c>
      <c r="J136" s="35">
        <f>J137</f>
        <v>0</v>
      </c>
      <c r="K136" s="65">
        <f>K137</f>
        <v>0</v>
      </c>
    </row>
    <row r="137" spans="1:11" ht="17.25">
      <c r="A137" s="306"/>
      <c r="B137" s="6"/>
      <c r="C137" s="40" t="s">
        <v>141</v>
      </c>
      <c r="D137" s="41" t="s">
        <v>38</v>
      </c>
      <c r="E137" s="41" t="s">
        <v>111</v>
      </c>
      <c r="F137" s="41" t="s">
        <v>101</v>
      </c>
      <c r="G137" s="41" t="s">
        <v>290</v>
      </c>
      <c r="H137" s="42" t="s">
        <v>140</v>
      </c>
      <c r="I137" s="293">
        <f>918.6+1394.6</f>
        <v>2313.2</v>
      </c>
      <c r="J137" s="43">
        <v>0</v>
      </c>
      <c r="K137" s="44">
        <v>0</v>
      </c>
    </row>
    <row r="138" spans="1:11" ht="34.5">
      <c r="A138" s="306"/>
      <c r="B138" s="6"/>
      <c r="C138" s="81" t="s">
        <v>170</v>
      </c>
      <c r="D138" s="94" t="s">
        <v>38</v>
      </c>
      <c r="E138" s="33" t="s">
        <v>111</v>
      </c>
      <c r="F138" s="33" t="s">
        <v>101</v>
      </c>
      <c r="G138" s="147" t="s">
        <v>169</v>
      </c>
      <c r="H138" s="54"/>
      <c r="I138" s="35">
        <f>I139</f>
        <v>324.5</v>
      </c>
      <c r="J138" s="35">
        <f>J139</f>
        <v>0</v>
      </c>
      <c r="K138" s="65">
        <f>K139</f>
        <v>0</v>
      </c>
    </row>
    <row r="139" spans="1:11" ht="17.25">
      <c r="A139" s="306"/>
      <c r="B139" s="6"/>
      <c r="C139" s="40" t="s">
        <v>141</v>
      </c>
      <c r="D139" s="41" t="s">
        <v>38</v>
      </c>
      <c r="E139" s="41" t="s">
        <v>111</v>
      </c>
      <c r="F139" s="41" t="s">
        <v>101</v>
      </c>
      <c r="G139" s="41" t="s">
        <v>169</v>
      </c>
      <c r="H139" s="42" t="s">
        <v>140</v>
      </c>
      <c r="I139" s="43">
        <f>82+242.4+0.1</f>
        <v>324.5</v>
      </c>
      <c r="J139" s="43">
        <v>0</v>
      </c>
      <c r="K139" s="44">
        <v>0</v>
      </c>
    </row>
    <row r="140" spans="1:11" ht="17.25">
      <c r="A140" s="306"/>
      <c r="B140" s="6"/>
      <c r="C140" s="80" t="s">
        <v>27</v>
      </c>
      <c r="D140" s="101" t="s">
        <v>38</v>
      </c>
      <c r="E140" s="67" t="s">
        <v>111</v>
      </c>
      <c r="F140" s="25" t="s">
        <v>102</v>
      </c>
      <c r="G140" s="67" t="s">
        <v>16</v>
      </c>
      <c r="H140" s="132" t="s">
        <v>16</v>
      </c>
      <c r="I140" s="123">
        <f>I146+I141</f>
        <v>3328.6000000000004</v>
      </c>
      <c r="J140" s="123">
        <f>J146+J141</f>
        <v>414.4</v>
      </c>
      <c r="K140" s="148">
        <f>K146+K141</f>
        <v>414.4</v>
      </c>
    </row>
    <row r="141" spans="1:11" ht="51.75">
      <c r="A141" s="306"/>
      <c r="B141" s="6"/>
      <c r="C141" s="149" t="s">
        <v>118</v>
      </c>
      <c r="D141" s="58" t="s">
        <v>38</v>
      </c>
      <c r="E141" s="58" t="s">
        <v>111</v>
      </c>
      <c r="F141" s="58" t="s">
        <v>102</v>
      </c>
      <c r="G141" s="68" t="s">
        <v>207</v>
      </c>
      <c r="H141" s="150"/>
      <c r="I141" s="151">
        <f>I143</f>
        <v>696.4</v>
      </c>
      <c r="J141" s="151">
        <f>J143</f>
        <v>414.4</v>
      </c>
      <c r="K141" s="151">
        <f>K143</f>
        <v>414.4</v>
      </c>
    </row>
    <row r="142" spans="1:11" ht="17.25">
      <c r="A142" s="306"/>
      <c r="B142" s="6"/>
      <c r="C142" s="115" t="s">
        <v>256</v>
      </c>
      <c r="D142" s="58" t="s">
        <v>38</v>
      </c>
      <c r="E142" s="58" t="s">
        <v>111</v>
      </c>
      <c r="F142" s="58" t="s">
        <v>102</v>
      </c>
      <c r="G142" s="68" t="s">
        <v>255</v>
      </c>
      <c r="H142" s="150"/>
      <c r="I142" s="151">
        <f aca="true" t="shared" si="15" ref="I142:K144">I143</f>
        <v>696.4</v>
      </c>
      <c r="J142" s="151">
        <f t="shared" si="15"/>
        <v>414.4</v>
      </c>
      <c r="K142" s="151">
        <f t="shared" si="15"/>
        <v>414.4</v>
      </c>
    </row>
    <row r="143" spans="1:11" ht="34.5">
      <c r="A143" s="306"/>
      <c r="B143" s="6"/>
      <c r="C143" s="149" t="s">
        <v>243</v>
      </c>
      <c r="D143" s="58" t="s">
        <v>38</v>
      </c>
      <c r="E143" s="58" t="s">
        <v>111</v>
      </c>
      <c r="F143" s="58" t="s">
        <v>102</v>
      </c>
      <c r="G143" s="68" t="s">
        <v>242</v>
      </c>
      <c r="H143" s="150"/>
      <c r="I143" s="151">
        <f t="shared" si="15"/>
        <v>696.4</v>
      </c>
      <c r="J143" s="151">
        <f t="shared" si="15"/>
        <v>414.4</v>
      </c>
      <c r="K143" s="151">
        <f t="shared" si="15"/>
        <v>414.4</v>
      </c>
    </row>
    <row r="144" spans="1:11" ht="34.5">
      <c r="A144" s="306"/>
      <c r="B144" s="6"/>
      <c r="C144" s="69" t="s">
        <v>146</v>
      </c>
      <c r="D144" s="94" t="s">
        <v>38</v>
      </c>
      <c r="E144" s="94" t="s">
        <v>111</v>
      </c>
      <c r="F144" s="94" t="s">
        <v>102</v>
      </c>
      <c r="G144" s="94" t="s">
        <v>208</v>
      </c>
      <c r="H144" s="111"/>
      <c r="I144" s="70">
        <f t="shared" si="15"/>
        <v>696.4</v>
      </c>
      <c r="J144" s="70">
        <f t="shared" si="15"/>
        <v>414.4</v>
      </c>
      <c r="K144" s="71">
        <f t="shared" si="15"/>
        <v>414.4</v>
      </c>
    </row>
    <row r="145" spans="1:11" ht="17.25">
      <c r="A145" s="306"/>
      <c r="B145" s="6"/>
      <c r="C145" s="40" t="s">
        <v>141</v>
      </c>
      <c r="D145" s="66" t="s">
        <v>38</v>
      </c>
      <c r="E145" s="66" t="s">
        <v>111</v>
      </c>
      <c r="F145" s="66" t="s">
        <v>102</v>
      </c>
      <c r="G145" s="66" t="s">
        <v>208</v>
      </c>
      <c r="H145" s="113" t="s">
        <v>140</v>
      </c>
      <c r="I145" s="152">
        <v>696.4</v>
      </c>
      <c r="J145" s="152">
        <v>414.4</v>
      </c>
      <c r="K145" s="153">
        <v>414.4</v>
      </c>
    </row>
    <row r="146" spans="1:11" ht="17.25">
      <c r="A146" s="306"/>
      <c r="B146" s="6"/>
      <c r="C146" s="80" t="s">
        <v>52</v>
      </c>
      <c r="D146" s="25" t="s">
        <v>38</v>
      </c>
      <c r="E146" s="25" t="s">
        <v>111</v>
      </c>
      <c r="F146" s="25" t="s">
        <v>102</v>
      </c>
      <c r="G146" s="25" t="s">
        <v>64</v>
      </c>
      <c r="H146" s="28"/>
      <c r="I146" s="123">
        <f>I147</f>
        <v>2632.2000000000003</v>
      </c>
      <c r="J146" s="123">
        <f>J147</f>
        <v>0</v>
      </c>
      <c r="K146" s="154">
        <f>K147</f>
        <v>0</v>
      </c>
    </row>
    <row r="147" spans="1:11" ht="17.25">
      <c r="A147" s="306"/>
      <c r="B147" s="6"/>
      <c r="C147" s="155" t="s">
        <v>53</v>
      </c>
      <c r="D147" s="68" t="s">
        <v>38</v>
      </c>
      <c r="E147" s="20" t="s">
        <v>111</v>
      </c>
      <c r="F147" s="20" t="s">
        <v>102</v>
      </c>
      <c r="G147" s="20" t="s">
        <v>65</v>
      </c>
      <c r="H147" s="21"/>
      <c r="I147" s="85">
        <f>I148+I152+I150</f>
        <v>2632.2000000000003</v>
      </c>
      <c r="J147" s="85">
        <f>J148+J152</f>
        <v>0</v>
      </c>
      <c r="K147" s="85">
        <f>K148+K152</f>
        <v>0</v>
      </c>
    </row>
    <row r="148" spans="1:11" ht="51.75">
      <c r="A148" s="306"/>
      <c r="B148" s="6"/>
      <c r="C148" s="156" t="s">
        <v>173</v>
      </c>
      <c r="D148" s="33" t="s">
        <v>38</v>
      </c>
      <c r="E148" s="33" t="s">
        <v>111</v>
      </c>
      <c r="F148" s="33" t="s">
        <v>102</v>
      </c>
      <c r="G148" s="33" t="s">
        <v>78</v>
      </c>
      <c r="H148" s="54"/>
      <c r="I148" s="95">
        <f>I149</f>
        <v>125</v>
      </c>
      <c r="J148" s="95">
        <f>J149</f>
        <v>0</v>
      </c>
      <c r="K148" s="96">
        <f>K149</f>
        <v>0</v>
      </c>
    </row>
    <row r="149" spans="1:11" ht="17.25">
      <c r="A149" s="306"/>
      <c r="B149" s="6"/>
      <c r="C149" s="157" t="s">
        <v>132</v>
      </c>
      <c r="D149" s="66" t="s">
        <v>38</v>
      </c>
      <c r="E149" s="41" t="s">
        <v>111</v>
      </c>
      <c r="F149" s="41" t="s">
        <v>102</v>
      </c>
      <c r="G149" s="41" t="s">
        <v>78</v>
      </c>
      <c r="H149" s="42" t="s">
        <v>133</v>
      </c>
      <c r="I149" s="43">
        <v>125</v>
      </c>
      <c r="J149" s="43">
        <v>0</v>
      </c>
      <c r="K149" s="44">
        <v>0</v>
      </c>
    </row>
    <row r="150" spans="1:11" ht="34.5">
      <c r="A150" s="306"/>
      <c r="B150" s="6"/>
      <c r="C150" s="69" t="s">
        <v>283</v>
      </c>
      <c r="D150" s="33" t="s">
        <v>38</v>
      </c>
      <c r="E150" s="33" t="s">
        <v>111</v>
      </c>
      <c r="F150" s="33" t="s">
        <v>102</v>
      </c>
      <c r="G150" s="33" t="s">
        <v>282</v>
      </c>
      <c r="H150" s="34"/>
      <c r="I150" s="95">
        <f>I151</f>
        <v>2412.3</v>
      </c>
      <c r="J150" s="95">
        <f>J151</f>
        <v>0</v>
      </c>
      <c r="K150" s="96">
        <f>K151</f>
        <v>0</v>
      </c>
    </row>
    <row r="151" spans="1:11" ht="17.25">
      <c r="A151" s="306"/>
      <c r="B151" s="6"/>
      <c r="C151" s="40" t="s">
        <v>141</v>
      </c>
      <c r="D151" s="66" t="s">
        <v>38</v>
      </c>
      <c r="E151" s="41" t="s">
        <v>111</v>
      </c>
      <c r="F151" s="41" t="s">
        <v>102</v>
      </c>
      <c r="G151" s="41" t="s">
        <v>282</v>
      </c>
      <c r="H151" s="42" t="s">
        <v>140</v>
      </c>
      <c r="I151" s="152">
        <f>1046.5+1365.8</f>
        <v>2412.3</v>
      </c>
      <c r="J151" s="152">
        <v>0</v>
      </c>
      <c r="K151" s="153">
        <v>0</v>
      </c>
    </row>
    <row r="152" spans="1:11" ht="39.75" customHeight="1">
      <c r="A152" s="306"/>
      <c r="B152" s="6"/>
      <c r="C152" s="69" t="s">
        <v>145</v>
      </c>
      <c r="D152" s="33" t="s">
        <v>38</v>
      </c>
      <c r="E152" s="33" t="s">
        <v>111</v>
      </c>
      <c r="F152" s="33" t="s">
        <v>102</v>
      </c>
      <c r="G152" s="33" t="s">
        <v>144</v>
      </c>
      <c r="H152" s="34"/>
      <c r="I152" s="95">
        <f>I153</f>
        <v>94.9</v>
      </c>
      <c r="J152" s="95">
        <f>J153</f>
        <v>0</v>
      </c>
      <c r="K152" s="96">
        <f>K153</f>
        <v>0</v>
      </c>
    </row>
    <row r="153" spans="1:11" ht="17.25">
      <c r="A153" s="306"/>
      <c r="B153" s="6"/>
      <c r="C153" s="40" t="s">
        <v>141</v>
      </c>
      <c r="D153" s="66" t="s">
        <v>38</v>
      </c>
      <c r="E153" s="41" t="s">
        <v>111</v>
      </c>
      <c r="F153" s="41" t="s">
        <v>102</v>
      </c>
      <c r="G153" s="41" t="s">
        <v>144</v>
      </c>
      <c r="H153" s="42" t="s">
        <v>140</v>
      </c>
      <c r="I153" s="294">
        <f>70+43.2-18.3</f>
        <v>94.9</v>
      </c>
      <c r="J153" s="152">
        <v>0</v>
      </c>
      <c r="K153" s="153">
        <v>0</v>
      </c>
    </row>
    <row r="154" spans="1:11" ht="17.25">
      <c r="A154" s="306"/>
      <c r="B154" s="6"/>
      <c r="C154" s="27" t="s">
        <v>28</v>
      </c>
      <c r="D154" s="20" t="s">
        <v>38</v>
      </c>
      <c r="E154" s="20" t="s">
        <v>111</v>
      </c>
      <c r="F154" s="130" t="s">
        <v>103</v>
      </c>
      <c r="G154" s="158"/>
      <c r="H154" s="61"/>
      <c r="I154" s="159">
        <f>I182+I177+I165+I160+I155</f>
        <v>6013.9</v>
      </c>
      <c r="J154" s="159">
        <f>J182+J177+J165+J160</f>
        <v>2259.4</v>
      </c>
      <c r="K154" s="159">
        <f>K182+K177+K165+K160</f>
        <v>2418.7</v>
      </c>
    </row>
    <row r="155" spans="1:11" ht="51.75">
      <c r="A155" s="306"/>
      <c r="B155" s="6"/>
      <c r="C155" s="296" t="s">
        <v>275</v>
      </c>
      <c r="D155" s="25" t="s">
        <v>38</v>
      </c>
      <c r="E155" s="60" t="s">
        <v>111</v>
      </c>
      <c r="F155" s="60" t="s">
        <v>103</v>
      </c>
      <c r="G155" s="60" t="s">
        <v>276</v>
      </c>
      <c r="H155" s="138"/>
      <c r="I155" s="123">
        <f>I158</f>
        <v>100</v>
      </c>
      <c r="J155" s="123">
        <f>J158</f>
        <v>0</v>
      </c>
      <c r="K155" s="297">
        <f>K158</f>
        <v>0</v>
      </c>
    </row>
    <row r="156" spans="1:11" ht="17.25">
      <c r="A156" s="306"/>
      <c r="B156" s="6"/>
      <c r="C156" s="72" t="s">
        <v>261</v>
      </c>
      <c r="D156" s="25" t="s">
        <v>38</v>
      </c>
      <c r="E156" s="60" t="s">
        <v>111</v>
      </c>
      <c r="F156" s="60" t="s">
        <v>103</v>
      </c>
      <c r="G156" s="60" t="s">
        <v>277</v>
      </c>
      <c r="H156" s="138"/>
      <c r="I156" s="107">
        <f>I157</f>
        <v>100</v>
      </c>
      <c r="J156" s="107">
        <f>J157</f>
        <v>0</v>
      </c>
      <c r="K156" s="107">
        <f>K157</f>
        <v>0</v>
      </c>
    </row>
    <row r="157" spans="1:11" ht="34.5">
      <c r="A157" s="306"/>
      <c r="B157" s="6"/>
      <c r="C157" s="298" t="s">
        <v>278</v>
      </c>
      <c r="D157" s="25" t="s">
        <v>38</v>
      </c>
      <c r="E157" s="60" t="s">
        <v>111</v>
      </c>
      <c r="F157" s="60" t="s">
        <v>103</v>
      </c>
      <c r="G157" s="60" t="s">
        <v>279</v>
      </c>
      <c r="H157" s="138"/>
      <c r="I157" s="107">
        <f aca="true" t="shared" si="16" ref="I157:K158">I158</f>
        <v>100</v>
      </c>
      <c r="J157" s="107">
        <f t="shared" si="16"/>
        <v>0</v>
      </c>
      <c r="K157" s="108">
        <f t="shared" si="16"/>
        <v>0</v>
      </c>
    </row>
    <row r="158" spans="1:11" ht="17.25">
      <c r="A158" s="306"/>
      <c r="B158" s="6"/>
      <c r="C158" s="69" t="s">
        <v>280</v>
      </c>
      <c r="D158" s="33" t="s">
        <v>38</v>
      </c>
      <c r="E158" s="33" t="s">
        <v>111</v>
      </c>
      <c r="F158" s="33" t="s">
        <v>103</v>
      </c>
      <c r="G158" s="33" t="s">
        <v>281</v>
      </c>
      <c r="H158" s="34"/>
      <c r="I158" s="95">
        <f t="shared" si="16"/>
        <v>100</v>
      </c>
      <c r="J158" s="95">
        <f t="shared" si="16"/>
        <v>0</v>
      </c>
      <c r="K158" s="96">
        <f t="shared" si="16"/>
        <v>0</v>
      </c>
    </row>
    <row r="159" spans="1:11" ht="17.25">
      <c r="A159" s="306"/>
      <c r="B159" s="6"/>
      <c r="C159" s="40" t="s">
        <v>141</v>
      </c>
      <c r="D159" s="66" t="s">
        <v>38</v>
      </c>
      <c r="E159" s="41" t="s">
        <v>111</v>
      </c>
      <c r="F159" s="41" t="s">
        <v>103</v>
      </c>
      <c r="G159" s="41" t="s">
        <v>281</v>
      </c>
      <c r="H159" s="42" t="s">
        <v>140</v>
      </c>
      <c r="I159" s="152">
        <v>100</v>
      </c>
      <c r="J159" s="152">
        <v>0</v>
      </c>
      <c r="K159" s="153">
        <v>0</v>
      </c>
    </row>
    <row r="160" spans="1:11" ht="69">
      <c r="A160" s="306"/>
      <c r="B160" s="6"/>
      <c r="C160" s="149" t="s">
        <v>288</v>
      </c>
      <c r="D160" s="58" t="s">
        <v>38</v>
      </c>
      <c r="E160" s="58" t="s">
        <v>111</v>
      </c>
      <c r="F160" s="58" t="s">
        <v>103</v>
      </c>
      <c r="G160" s="68" t="s">
        <v>215</v>
      </c>
      <c r="H160" s="61"/>
      <c r="I160" s="159">
        <f>I162</f>
        <v>1193.6</v>
      </c>
      <c r="J160" s="159">
        <f>J162</f>
        <v>0</v>
      </c>
      <c r="K160" s="160">
        <f>K162</f>
        <v>0</v>
      </c>
    </row>
    <row r="161" spans="1:11" ht="17.25">
      <c r="A161" s="306"/>
      <c r="B161" s="6"/>
      <c r="C161" s="115" t="s">
        <v>261</v>
      </c>
      <c r="D161" s="58" t="s">
        <v>38</v>
      </c>
      <c r="E161" s="58" t="s">
        <v>111</v>
      </c>
      <c r="F161" s="58" t="s">
        <v>103</v>
      </c>
      <c r="G161" s="68" t="s">
        <v>215</v>
      </c>
      <c r="H161" s="61"/>
      <c r="I161" s="159">
        <f aca="true" t="shared" si="17" ref="I161:K163">I162</f>
        <v>1193.6</v>
      </c>
      <c r="J161" s="159">
        <f t="shared" si="17"/>
        <v>0</v>
      </c>
      <c r="K161" s="159">
        <f t="shared" si="17"/>
        <v>0</v>
      </c>
    </row>
    <row r="162" spans="1:11" ht="17.25">
      <c r="A162" s="306"/>
      <c r="B162" s="6"/>
      <c r="C162" s="149" t="s">
        <v>263</v>
      </c>
      <c r="D162" s="58" t="s">
        <v>38</v>
      </c>
      <c r="E162" s="58" t="s">
        <v>111</v>
      </c>
      <c r="F162" s="58" t="s">
        <v>103</v>
      </c>
      <c r="G162" s="68" t="s">
        <v>216</v>
      </c>
      <c r="H162" s="61"/>
      <c r="I162" s="159">
        <f t="shared" si="17"/>
        <v>1193.6</v>
      </c>
      <c r="J162" s="159">
        <f t="shared" si="17"/>
        <v>0</v>
      </c>
      <c r="K162" s="160">
        <f t="shared" si="17"/>
        <v>0</v>
      </c>
    </row>
    <row r="163" spans="1:11" ht="79.5" customHeight="1">
      <c r="A163" s="306"/>
      <c r="B163" s="6"/>
      <c r="C163" s="161" t="s">
        <v>257</v>
      </c>
      <c r="D163" s="49" t="s">
        <v>38</v>
      </c>
      <c r="E163" s="49" t="s">
        <v>111</v>
      </c>
      <c r="F163" s="49" t="s">
        <v>103</v>
      </c>
      <c r="G163" s="162" t="s">
        <v>214</v>
      </c>
      <c r="H163" s="75"/>
      <c r="I163" s="76">
        <f t="shared" si="17"/>
        <v>1193.6</v>
      </c>
      <c r="J163" s="76">
        <f t="shared" si="17"/>
        <v>0</v>
      </c>
      <c r="K163" s="163">
        <f t="shared" si="17"/>
        <v>0</v>
      </c>
    </row>
    <row r="164" spans="1:11" ht="18">
      <c r="A164" s="306"/>
      <c r="B164" s="6"/>
      <c r="C164" s="40" t="s">
        <v>141</v>
      </c>
      <c r="D164" s="66" t="s">
        <v>38</v>
      </c>
      <c r="E164" s="66" t="s">
        <v>111</v>
      </c>
      <c r="F164" s="66" t="s">
        <v>103</v>
      </c>
      <c r="G164" s="164" t="s">
        <v>214</v>
      </c>
      <c r="H164" s="42" t="s">
        <v>140</v>
      </c>
      <c r="I164" s="43">
        <v>1193.6</v>
      </c>
      <c r="J164" s="43">
        <v>0</v>
      </c>
      <c r="K164" s="44">
        <v>0</v>
      </c>
    </row>
    <row r="165" spans="1:11" ht="51.75">
      <c r="A165" s="306"/>
      <c r="B165" s="6"/>
      <c r="C165" s="149" t="s">
        <v>118</v>
      </c>
      <c r="D165" s="58" t="s">
        <v>38</v>
      </c>
      <c r="E165" s="58" t="s">
        <v>111</v>
      </c>
      <c r="F165" s="58" t="s">
        <v>103</v>
      </c>
      <c r="G165" s="68" t="s">
        <v>207</v>
      </c>
      <c r="H165" s="150"/>
      <c r="I165" s="151">
        <f>I167</f>
        <v>4216.7</v>
      </c>
      <c r="J165" s="151">
        <f>J167</f>
        <v>1863.2</v>
      </c>
      <c r="K165" s="151">
        <f>K167</f>
        <v>2022.5</v>
      </c>
    </row>
    <row r="166" spans="1:11" ht="17.25">
      <c r="A166" s="306"/>
      <c r="B166" s="6"/>
      <c r="C166" s="115" t="s">
        <v>261</v>
      </c>
      <c r="D166" s="58" t="s">
        <v>38</v>
      </c>
      <c r="E166" s="58" t="s">
        <v>111</v>
      </c>
      <c r="F166" s="58" t="s">
        <v>103</v>
      </c>
      <c r="G166" s="68" t="s">
        <v>254</v>
      </c>
      <c r="H166" s="150"/>
      <c r="I166" s="151">
        <f>I167</f>
        <v>4216.7</v>
      </c>
      <c r="J166" s="151">
        <f>J167</f>
        <v>1863.2</v>
      </c>
      <c r="K166" s="151">
        <f>K167</f>
        <v>2022.5</v>
      </c>
    </row>
    <row r="167" spans="1:11" ht="34.5">
      <c r="A167" s="306"/>
      <c r="B167" s="6"/>
      <c r="C167" s="149" t="s">
        <v>264</v>
      </c>
      <c r="D167" s="58" t="s">
        <v>38</v>
      </c>
      <c r="E167" s="58" t="s">
        <v>111</v>
      </c>
      <c r="F167" s="58" t="s">
        <v>103</v>
      </c>
      <c r="G167" s="68" t="s">
        <v>209</v>
      </c>
      <c r="H167" s="150"/>
      <c r="I167" s="151">
        <f>I171+I168+I173+I175</f>
        <v>4216.7</v>
      </c>
      <c r="J167" s="151">
        <f>J171+J168+J173+J175</f>
        <v>1863.2</v>
      </c>
      <c r="K167" s="151">
        <f>K171+K168+K173+K175</f>
        <v>2022.5</v>
      </c>
    </row>
    <row r="168" spans="1:11" ht="31.5" customHeight="1">
      <c r="A168" s="306"/>
      <c r="B168" s="6"/>
      <c r="C168" s="126" t="s">
        <v>210</v>
      </c>
      <c r="D168" s="105" t="s">
        <v>38</v>
      </c>
      <c r="E168" s="60" t="s">
        <v>111</v>
      </c>
      <c r="F168" s="60" t="s">
        <v>103</v>
      </c>
      <c r="G168" s="60" t="s">
        <v>211</v>
      </c>
      <c r="H168" s="124"/>
      <c r="I168" s="118">
        <f>I169+I170</f>
        <v>1792.8999999999999</v>
      </c>
      <c r="J168" s="118">
        <f>J169</f>
        <v>700</v>
      </c>
      <c r="K168" s="127">
        <f>K169</f>
        <v>700</v>
      </c>
    </row>
    <row r="169" spans="1:11" ht="17.25">
      <c r="A169" s="306"/>
      <c r="B169" s="6"/>
      <c r="C169" s="109" t="s">
        <v>141</v>
      </c>
      <c r="D169" s="110" t="s">
        <v>38</v>
      </c>
      <c r="E169" s="53" t="s">
        <v>111</v>
      </c>
      <c r="F169" s="53" t="s">
        <v>103</v>
      </c>
      <c r="G169" s="53" t="s">
        <v>211</v>
      </c>
      <c r="H169" s="54" t="s">
        <v>140</v>
      </c>
      <c r="I169" s="304">
        <f>1587.3+203.6</f>
        <v>1790.8999999999999</v>
      </c>
      <c r="J169" s="55">
        <v>700</v>
      </c>
      <c r="K169" s="112">
        <v>700</v>
      </c>
    </row>
    <row r="170" spans="1:11" ht="17.25">
      <c r="A170" s="306"/>
      <c r="B170" s="6"/>
      <c r="C170" s="157" t="s">
        <v>132</v>
      </c>
      <c r="D170" s="66" t="s">
        <v>38</v>
      </c>
      <c r="E170" s="41" t="s">
        <v>111</v>
      </c>
      <c r="F170" s="41" t="s">
        <v>103</v>
      </c>
      <c r="G170" s="41" t="s">
        <v>211</v>
      </c>
      <c r="H170" s="42" t="s">
        <v>133</v>
      </c>
      <c r="I170" s="43">
        <f>1+1+0.9-0.9</f>
        <v>2</v>
      </c>
      <c r="J170" s="43">
        <v>0</v>
      </c>
      <c r="K170" s="44">
        <v>0</v>
      </c>
    </row>
    <row r="171" spans="1:11" ht="51.75">
      <c r="A171" s="306"/>
      <c r="B171" s="6"/>
      <c r="C171" s="165" t="s">
        <v>124</v>
      </c>
      <c r="D171" s="94" t="s">
        <v>38</v>
      </c>
      <c r="E171" s="33" t="s">
        <v>111</v>
      </c>
      <c r="F171" s="33" t="s">
        <v>103</v>
      </c>
      <c r="G171" s="33" t="s">
        <v>212</v>
      </c>
      <c r="H171" s="54"/>
      <c r="I171" s="35">
        <f>I172</f>
        <v>165</v>
      </c>
      <c r="J171" s="35">
        <f>J172</f>
        <v>141.5</v>
      </c>
      <c r="K171" s="65">
        <f>K172</f>
        <v>238.9</v>
      </c>
    </row>
    <row r="172" spans="1:11" ht="17.25">
      <c r="A172" s="306"/>
      <c r="B172" s="6"/>
      <c r="C172" s="40" t="s">
        <v>141</v>
      </c>
      <c r="D172" s="66" t="s">
        <v>38</v>
      </c>
      <c r="E172" s="41" t="s">
        <v>111</v>
      </c>
      <c r="F172" s="41" t="s">
        <v>103</v>
      </c>
      <c r="G172" s="41" t="s">
        <v>212</v>
      </c>
      <c r="H172" s="42" t="s">
        <v>140</v>
      </c>
      <c r="I172" s="293">
        <f>131.5+143.4+0.1-50.9+0.9-60</f>
        <v>165</v>
      </c>
      <c r="J172" s="43">
        <v>141.5</v>
      </c>
      <c r="K172" s="44">
        <v>238.9</v>
      </c>
    </row>
    <row r="173" spans="1:11" ht="17.25">
      <c r="A173" s="306"/>
      <c r="B173" s="6"/>
      <c r="C173" s="81" t="s">
        <v>115</v>
      </c>
      <c r="D173" s="94" t="s">
        <v>38</v>
      </c>
      <c r="E173" s="33" t="s">
        <v>111</v>
      </c>
      <c r="F173" s="33" t="s">
        <v>103</v>
      </c>
      <c r="G173" s="33" t="s">
        <v>213</v>
      </c>
      <c r="H173" s="54"/>
      <c r="I173" s="35">
        <f>I174</f>
        <v>1958.8000000000002</v>
      </c>
      <c r="J173" s="35">
        <f>J174</f>
        <v>781.7</v>
      </c>
      <c r="K173" s="65">
        <f>K174</f>
        <v>843.6</v>
      </c>
    </row>
    <row r="174" spans="1:11" ht="18">
      <c r="A174" s="306"/>
      <c r="B174" s="6"/>
      <c r="C174" s="40" t="s">
        <v>141</v>
      </c>
      <c r="D174" s="66" t="s">
        <v>38</v>
      </c>
      <c r="E174" s="41" t="s">
        <v>111</v>
      </c>
      <c r="F174" s="41" t="s">
        <v>103</v>
      </c>
      <c r="G174" s="183" t="s">
        <v>213</v>
      </c>
      <c r="H174" s="42" t="s">
        <v>140</v>
      </c>
      <c r="I174" s="43">
        <f>938.9+300+67.2+652.7</f>
        <v>1958.8000000000002</v>
      </c>
      <c r="J174" s="43">
        <v>781.7</v>
      </c>
      <c r="K174" s="44">
        <v>843.6</v>
      </c>
    </row>
    <row r="175" spans="1:11" ht="17.25">
      <c r="A175" s="306"/>
      <c r="B175" s="6"/>
      <c r="C175" s="81" t="s">
        <v>239</v>
      </c>
      <c r="D175" s="94" t="s">
        <v>38</v>
      </c>
      <c r="E175" s="33" t="s">
        <v>111</v>
      </c>
      <c r="F175" s="33" t="s">
        <v>103</v>
      </c>
      <c r="G175" s="33" t="s">
        <v>238</v>
      </c>
      <c r="H175" s="54"/>
      <c r="I175" s="35">
        <f>I176</f>
        <v>300</v>
      </c>
      <c r="J175" s="35">
        <f>J176</f>
        <v>240</v>
      </c>
      <c r="K175" s="65">
        <f>K176</f>
        <v>240</v>
      </c>
    </row>
    <row r="176" spans="1:11" ht="17.25">
      <c r="A176" s="306"/>
      <c r="B176" s="6"/>
      <c r="C176" s="40" t="s">
        <v>141</v>
      </c>
      <c r="D176" s="66" t="s">
        <v>38</v>
      </c>
      <c r="E176" s="41" t="s">
        <v>111</v>
      </c>
      <c r="F176" s="41" t="s">
        <v>103</v>
      </c>
      <c r="G176" s="41" t="s">
        <v>238</v>
      </c>
      <c r="H176" s="42" t="s">
        <v>140</v>
      </c>
      <c r="I176" s="293">
        <f>240+60</f>
        <v>300</v>
      </c>
      <c r="J176" s="43">
        <v>240</v>
      </c>
      <c r="K176" s="44">
        <v>240</v>
      </c>
    </row>
    <row r="177" spans="1:11" ht="51.75">
      <c r="A177" s="306"/>
      <c r="B177" s="6"/>
      <c r="C177" s="149" t="s">
        <v>100</v>
      </c>
      <c r="D177" s="58" t="s">
        <v>38</v>
      </c>
      <c r="E177" s="58" t="s">
        <v>111</v>
      </c>
      <c r="F177" s="58" t="s">
        <v>103</v>
      </c>
      <c r="G177" s="68" t="s">
        <v>99</v>
      </c>
      <c r="H177" s="150"/>
      <c r="I177" s="151">
        <f>I179</f>
        <v>87.8</v>
      </c>
      <c r="J177" s="151">
        <f>J179</f>
        <v>160</v>
      </c>
      <c r="K177" s="166">
        <f>K179</f>
        <v>160</v>
      </c>
    </row>
    <row r="178" spans="1:11" ht="17.25">
      <c r="A178" s="306"/>
      <c r="B178" s="6"/>
      <c r="C178" s="115" t="s">
        <v>261</v>
      </c>
      <c r="D178" s="58" t="s">
        <v>38</v>
      </c>
      <c r="E178" s="58" t="s">
        <v>111</v>
      </c>
      <c r="F178" s="58" t="s">
        <v>103</v>
      </c>
      <c r="G178" s="68" t="s">
        <v>258</v>
      </c>
      <c r="H178" s="150"/>
      <c r="I178" s="151">
        <f aca="true" t="shared" si="18" ref="I178:K180">I179</f>
        <v>87.8</v>
      </c>
      <c r="J178" s="151">
        <f t="shared" si="18"/>
        <v>160</v>
      </c>
      <c r="K178" s="151">
        <f t="shared" si="18"/>
        <v>160</v>
      </c>
    </row>
    <row r="179" spans="1:11" ht="34.5">
      <c r="A179" s="306"/>
      <c r="B179" s="6"/>
      <c r="C179" s="149" t="s">
        <v>218</v>
      </c>
      <c r="D179" s="58" t="s">
        <v>38</v>
      </c>
      <c r="E179" s="58" t="s">
        <v>111</v>
      </c>
      <c r="F179" s="58" t="s">
        <v>103</v>
      </c>
      <c r="G179" s="68" t="s">
        <v>217</v>
      </c>
      <c r="H179" s="150"/>
      <c r="I179" s="151">
        <f t="shared" si="18"/>
        <v>87.8</v>
      </c>
      <c r="J179" s="151">
        <f t="shared" si="18"/>
        <v>160</v>
      </c>
      <c r="K179" s="166">
        <f t="shared" si="18"/>
        <v>160</v>
      </c>
    </row>
    <row r="180" spans="1:11" ht="17.25">
      <c r="A180" s="306"/>
      <c r="B180" s="6"/>
      <c r="C180" s="167" t="s">
        <v>158</v>
      </c>
      <c r="D180" s="63" t="s">
        <v>38</v>
      </c>
      <c r="E180" s="63" t="s">
        <v>111</v>
      </c>
      <c r="F180" s="63" t="s">
        <v>103</v>
      </c>
      <c r="G180" s="63" t="s">
        <v>219</v>
      </c>
      <c r="H180" s="168"/>
      <c r="I180" s="169">
        <f t="shared" si="18"/>
        <v>87.8</v>
      </c>
      <c r="J180" s="169">
        <f t="shared" si="18"/>
        <v>160</v>
      </c>
      <c r="K180" s="170">
        <f t="shared" si="18"/>
        <v>160</v>
      </c>
    </row>
    <row r="181" spans="1:11" ht="17.25">
      <c r="A181" s="306"/>
      <c r="B181" s="6"/>
      <c r="C181" s="171" t="s">
        <v>141</v>
      </c>
      <c r="D181" s="88" t="s">
        <v>38</v>
      </c>
      <c r="E181" s="88" t="s">
        <v>111</v>
      </c>
      <c r="F181" s="88" t="s">
        <v>103</v>
      </c>
      <c r="G181" s="88" t="s">
        <v>219</v>
      </c>
      <c r="H181" s="172" t="s">
        <v>140</v>
      </c>
      <c r="I181" s="173">
        <f>160-72.2</f>
        <v>87.8</v>
      </c>
      <c r="J181" s="173">
        <v>160</v>
      </c>
      <c r="K181" s="174">
        <v>160</v>
      </c>
    </row>
    <row r="182" spans="1:11" ht="17.25">
      <c r="A182" s="306"/>
      <c r="B182" s="6"/>
      <c r="C182" s="80" t="s">
        <v>52</v>
      </c>
      <c r="D182" s="101" t="s">
        <v>38</v>
      </c>
      <c r="E182" s="25" t="s">
        <v>111</v>
      </c>
      <c r="F182" s="67" t="s">
        <v>103</v>
      </c>
      <c r="G182" s="67" t="s">
        <v>64</v>
      </c>
      <c r="H182" s="46"/>
      <c r="I182" s="47">
        <f>I183</f>
        <v>415.79999999999995</v>
      </c>
      <c r="J182" s="47">
        <f>J183</f>
        <v>236.2</v>
      </c>
      <c r="K182" s="175">
        <f>K183</f>
        <v>236.2</v>
      </c>
    </row>
    <row r="183" spans="1:11" ht="17.25">
      <c r="A183" s="306"/>
      <c r="B183" s="6"/>
      <c r="C183" s="80" t="s">
        <v>53</v>
      </c>
      <c r="D183" s="101" t="s">
        <v>38</v>
      </c>
      <c r="E183" s="25" t="s">
        <v>111</v>
      </c>
      <c r="F183" s="67" t="s">
        <v>103</v>
      </c>
      <c r="G183" s="67" t="s">
        <v>65</v>
      </c>
      <c r="H183" s="28"/>
      <c r="I183" s="47">
        <f>I186+I188+I184</f>
        <v>415.79999999999995</v>
      </c>
      <c r="J183" s="47">
        <f>J186+J188+J184</f>
        <v>236.2</v>
      </c>
      <c r="K183" s="47">
        <f>K186+K188+K184</f>
        <v>236.2</v>
      </c>
    </row>
    <row r="184" spans="1:11" ht="17.25">
      <c r="A184" s="306"/>
      <c r="B184" s="6"/>
      <c r="C184" s="165" t="s">
        <v>245</v>
      </c>
      <c r="D184" s="94" t="s">
        <v>38</v>
      </c>
      <c r="E184" s="33" t="s">
        <v>111</v>
      </c>
      <c r="F184" s="33" t="s">
        <v>103</v>
      </c>
      <c r="G184" s="64" t="s">
        <v>244</v>
      </c>
      <c r="H184" s="54"/>
      <c r="I184" s="82">
        <f>I185</f>
        <v>238.2</v>
      </c>
      <c r="J184" s="82">
        <f>J185</f>
        <v>88.6</v>
      </c>
      <c r="K184" s="176">
        <f>K185</f>
        <v>88.6</v>
      </c>
    </row>
    <row r="185" spans="1:11" ht="17.25">
      <c r="A185" s="306"/>
      <c r="B185" s="6"/>
      <c r="C185" s="40" t="s">
        <v>141</v>
      </c>
      <c r="D185" s="66" t="s">
        <v>38</v>
      </c>
      <c r="E185" s="41" t="s">
        <v>111</v>
      </c>
      <c r="F185" s="41" t="s">
        <v>103</v>
      </c>
      <c r="G185" s="41" t="s">
        <v>244</v>
      </c>
      <c r="H185" s="42" t="s">
        <v>140</v>
      </c>
      <c r="I185" s="294">
        <f>129+15+41.6+30.5-20.4+18+22+2.5</f>
        <v>238.2</v>
      </c>
      <c r="J185" s="152">
        <v>88.6</v>
      </c>
      <c r="K185" s="177">
        <v>88.6</v>
      </c>
    </row>
    <row r="186" spans="1:11" ht="51.75">
      <c r="A186" s="306"/>
      <c r="B186" s="6"/>
      <c r="C186" s="165" t="s">
        <v>124</v>
      </c>
      <c r="D186" s="94" t="s">
        <v>38</v>
      </c>
      <c r="E186" s="33" t="s">
        <v>111</v>
      </c>
      <c r="F186" s="33" t="s">
        <v>103</v>
      </c>
      <c r="G186" s="64" t="s">
        <v>79</v>
      </c>
      <c r="H186" s="54"/>
      <c r="I186" s="82">
        <f>I187</f>
        <v>147.6</v>
      </c>
      <c r="J186" s="82">
        <f>J187</f>
        <v>147.6</v>
      </c>
      <c r="K186" s="176">
        <f>K187</f>
        <v>147.6</v>
      </c>
    </row>
    <row r="187" spans="1:11" ht="49.5" customHeight="1">
      <c r="A187" s="306"/>
      <c r="B187" s="6"/>
      <c r="C187" s="40" t="s">
        <v>141</v>
      </c>
      <c r="D187" s="66" t="s">
        <v>38</v>
      </c>
      <c r="E187" s="41" t="s">
        <v>111</v>
      </c>
      <c r="F187" s="41" t="s">
        <v>103</v>
      </c>
      <c r="G187" s="41" t="s">
        <v>79</v>
      </c>
      <c r="H187" s="42" t="s">
        <v>140</v>
      </c>
      <c r="I187" s="152">
        <v>147.6</v>
      </c>
      <c r="J187" s="152">
        <v>147.6</v>
      </c>
      <c r="K187" s="177">
        <v>147.6</v>
      </c>
    </row>
    <row r="188" spans="1:11" ht="34.5">
      <c r="A188" s="306"/>
      <c r="B188" s="6"/>
      <c r="C188" s="81" t="s">
        <v>122</v>
      </c>
      <c r="D188" s="94" t="s">
        <v>38</v>
      </c>
      <c r="E188" s="33" t="s">
        <v>111</v>
      </c>
      <c r="F188" s="33" t="s">
        <v>103</v>
      </c>
      <c r="G188" s="64" t="s">
        <v>123</v>
      </c>
      <c r="H188" s="54"/>
      <c r="I188" s="82">
        <f>I189</f>
        <v>30</v>
      </c>
      <c r="J188" s="82">
        <f>J189</f>
        <v>0</v>
      </c>
      <c r="K188" s="176">
        <f>K189</f>
        <v>0</v>
      </c>
    </row>
    <row r="189" spans="1:11" ht="17.25">
      <c r="A189" s="306"/>
      <c r="B189" s="6"/>
      <c r="C189" s="40" t="s">
        <v>141</v>
      </c>
      <c r="D189" s="66" t="s">
        <v>38</v>
      </c>
      <c r="E189" s="41" t="s">
        <v>111</v>
      </c>
      <c r="F189" s="41" t="s">
        <v>103</v>
      </c>
      <c r="G189" s="41" t="s">
        <v>123</v>
      </c>
      <c r="H189" s="42" t="s">
        <v>140</v>
      </c>
      <c r="I189" s="152">
        <v>30</v>
      </c>
      <c r="J189" s="152">
        <v>0</v>
      </c>
      <c r="K189" s="177">
        <v>0</v>
      </c>
    </row>
    <row r="190" spans="1:11" ht="17.25">
      <c r="A190" s="306"/>
      <c r="B190" s="6"/>
      <c r="C190" s="24" t="s">
        <v>40</v>
      </c>
      <c r="D190" s="20" t="s">
        <v>38</v>
      </c>
      <c r="E190" s="130" t="s">
        <v>109</v>
      </c>
      <c r="F190" s="158"/>
      <c r="G190" s="158"/>
      <c r="H190" s="61"/>
      <c r="I190" s="85">
        <f>I191+I197</f>
        <v>63</v>
      </c>
      <c r="J190" s="85">
        <f>J191+J197</f>
        <v>70</v>
      </c>
      <c r="K190" s="85">
        <f>K191+K197</f>
        <v>20</v>
      </c>
    </row>
    <row r="191" spans="1:11" ht="17.25">
      <c r="A191" s="306"/>
      <c r="B191" s="6"/>
      <c r="C191" s="178" t="s">
        <v>156</v>
      </c>
      <c r="D191" s="179" t="s">
        <v>38</v>
      </c>
      <c r="E191" s="130" t="s">
        <v>109</v>
      </c>
      <c r="F191" s="130" t="s">
        <v>111</v>
      </c>
      <c r="G191" s="158"/>
      <c r="H191" s="158"/>
      <c r="I191" s="85">
        <f>I192</f>
        <v>50</v>
      </c>
      <c r="J191" s="85">
        <f>J192</f>
        <v>50</v>
      </c>
      <c r="K191" s="85">
        <f>K192</f>
        <v>0</v>
      </c>
    </row>
    <row r="192" spans="1:11" ht="51.75">
      <c r="A192" s="306"/>
      <c r="B192" s="6"/>
      <c r="C192" s="27" t="s">
        <v>143</v>
      </c>
      <c r="D192" s="25" t="s">
        <v>38</v>
      </c>
      <c r="E192" s="25" t="s">
        <v>109</v>
      </c>
      <c r="F192" s="25" t="s">
        <v>111</v>
      </c>
      <c r="G192" s="25" t="s">
        <v>142</v>
      </c>
      <c r="H192" s="28"/>
      <c r="I192" s="29">
        <f>I194</f>
        <v>50</v>
      </c>
      <c r="J192" s="29">
        <f>J194</f>
        <v>50</v>
      </c>
      <c r="K192" s="30">
        <f>K194</f>
        <v>0</v>
      </c>
    </row>
    <row r="193" spans="1:11" ht="17.25">
      <c r="A193" s="306"/>
      <c r="B193" s="6"/>
      <c r="C193" s="115" t="s">
        <v>261</v>
      </c>
      <c r="D193" s="25" t="s">
        <v>38</v>
      </c>
      <c r="E193" s="25" t="s">
        <v>109</v>
      </c>
      <c r="F193" s="25" t="s">
        <v>111</v>
      </c>
      <c r="G193" s="25" t="s">
        <v>259</v>
      </c>
      <c r="H193" s="117"/>
      <c r="I193" s="118">
        <f aca="true" t="shared" si="19" ref="I193:K195">I194</f>
        <v>50</v>
      </c>
      <c r="J193" s="118">
        <f t="shared" si="19"/>
        <v>50</v>
      </c>
      <c r="K193" s="118">
        <f t="shared" si="19"/>
        <v>0</v>
      </c>
    </row>
    <row r="194" spans="1:11" ht="34.5">
      <c r="A194" s="306"/>
      <c r="B194" s="6"/>
      <c r="C194" s="116" t="s">
        <v>221</v>
      </c>
      <c r="D194" s="25" t="s">
        <v>38</v>
      </c>
      <c r="E194" s="25" t="s">
        <v>109</v>
      </c>
      <c r="F194" s="25" t="s">
        <v>111</v>
      </c>
      <c r="G194" s="25" t="s">
        <v>220</v>
      </c>
      <c r="H194" s="117"/>
      <c r="I194" s="118">
        <f t="shared" si="19"/>
        <v>50</v>
      </c>
      <c r="J194" s="118">
        <f t="shared" si="19"/>
        <v>50</v>
      </c>
      <c r="K194" s="118">
        <f t="shared" si="19"/>
        <v>0</v>
      </c>
    </row>
    <row r="195" spans="1:11" ht="69">
      <c r="A195" s="306"/>
      <c r="B195" s="6"/>
      <c r="C195" s="62" t="s">
        <v>223</v>
      </c>
      <c r="D195" s="94" t="s">
        <v>38</v>
      </c>
      <c r="E195" s="33" t="s">
        <v>109</v>
      </c>
      <c r="F195" s="33" t="s">
        <v>111</v>
      </c>
      <c r="G195" s="33" t="s">
        <v>222</v>
      </c>
      <c r="H195" s="34"/>
      <c r="I195" s="95">
        <f t="shared" si="19"/>
        <v>50</v>
      </c>
      <c r="J195" s="95">
        <f t="shared" si="19"/>
        <v>50</v>
      </c>
      <c r="K195" s="96">
        <f t="shared" si="19"/>
        <v>0</v>
      </c>
    </row>
    <row r="196" spans="1:11" ht="17.25">
      <c r="A196" s="306"/>
      <c r="B196" s="6"/>
      <c r="C196" s="40" t="s">
        <v>141</v>
      </c>
      <c r="D196" s="66" t="s">
        <v>38</v>
      </c>
      <c r="E196" s="41" t="s">
        <v>109</v>
      </c>
      <c r="F196" s="41" t="s">
        <v>111</v>
      </c>
      <c r="G196" s="41" t="s">
        <v>222</v>
      </c>
      <c r="H196" s="42" t="s">
        <v>140</v>
      </c>
      <c r="I196" s="43">
        <v>50</v>
      </c>
      <c r="J196" s="43">
        <v>50</v>
      </c>
      <c r="K196" s="44">
        <v>0</v>
      </c>
    </row>
    <row r="197" spans="1:11" ht="17.25">
      <c r="A197" s="306"/>
      <c r="B197" s="6"/>
      <c r="C197" s="24" t="s">
        <v>267</v>
      </c>
      <c r="D197" s="25" t="s">
        <v>38</v>
      </c>
      <c r="E197" s="130" t="s">
        <v>109</v>
      </c>
      <c r="F197" s="130" t="s">
        <v>109</v>
      </c>
      <c r="G197" s="158"/>
      <c r="H197" s="158"/>
      <c r="I197" s="123">
        <f>I198</f>
        <v>13</v>
      </c>
      <c r="J197" s="123">
        <f aca="true" t="shared" si="20" ref="J197:K200">J198</f>
        <v>20</v>
      </c>
      <c r="K197" s="259">
        <f t="shared" si="20"/>
        <v>20</v>
      </c>
    </row>
    <row r="198" spans="1:11" ht="17.25">
      <c r="A198" s="306"/>
      <c r="B198" s="6"/>
      <c r="C198" s="114" t="s">
        <v>52</v>
      </c>
      <c r="D198" s="25" t="s">
        <v>38</v>
      </c>
      <c r="E198" s="67" t="s">
        <v>109</v>
      </c>
      <c r="F198" s="67" t="s">
        <v>109</v>
      </c>
      <c r="G198" s="25" t="s">
        <v>64</v>
      </c>
      <c r="H198" s="25"/>
      <c r="I198" s="123">
        <f>I199</f>
        <v>13</v>
      </c>
      <c r="J198" s="123">
        <f t="shared" si="20"/>
        <v>20</v>
      </c>
      <c r="K198" s="259">
        <f t="shared" si="20"/>
        <v>20</v>
      </c>
    </row>
    <row r="199" spans="1:11" ht="17.25">
      <c r="A199" s="306"/>
      <c r="B199" s="6"/>
      <c r="C199" s="260" t="s">
        <v>53</v>
      </c>
      <c r="D199" s="25" t="s">
        <v>38</v>
      </c>
      <c r="E199" s="67" t="s">
        <v>109</v>
      </c>
      <c r="F199" s="67" t="s">
        <v>109</v>
      </c>
      <c r="G199" s="25" t="s">
        <v>65</v>
      </c>
      <c r="H199" s="25"/>
      <c r="I199" s="123">
        <f>I200</f>
        <v>13</v>
      </c>
      <c r="J199" s="123">
        <f t="shared" si="20"/>
        <v>20</v>
      </c>
      <c r="K199" s="123">
        <f t="shared" si="20"/>
        <v>20</v>
      </c>
    </row>
    <row r="200" spans="1:11" ht="17.25">
      <c r="A200" s="306"/>
      <c r="B200" s="6"/>
      <c r="C200" s="92" t="s">
        <v>269</v>
      </c>
      <c r="D200" s="94" t="s">
        <v>38</v>
      </c>
      <c r="E200" s="64" t="s">
        <v>109</v>
      </c>
      <c r="F200" s="64" t="s">
        <v>109</v>
      </c>
      <c r="G200" s="33" t="s">
        <v>268</v>
      </c>
      <c r="H200" s="33"/>
      <c r="I200" s="95">
        <f>I201</f>
        <v>13</v>
      </c>
      <c r="J200" s="95">
        <f t="shared" si="20"/>
        <v>20</v>
      </c>
      <c r="K200" s="290">
        <f t="shared" si="20"/>
        <v>20</v>
      </c>
    </row>
    <row r="201" spans="1:11" ht="17.25">
      <c r="A201" s="306"/>
      <c r="B201" s="6"/>
      <c r="C201" s="40" t="s">
        <v>141</v>
      </c>
      <c r="D201" s="66" t="s">
        <v>38</v>
      </c>
      <c r="E201" s="41" t="s">
        <v>109</v>
      </c>
      <c r="F201" s="41" t="s">
        <v>109</v>
      </c>
      <c r="G201" s="41" t="s">
        <v>268</v>
      </c>
      <c r="H201" s="41" t="s">
        <v>140</v>
      </c>
      <c r="I201" s="43">
        <f>20-7</f>
        <v>13</v>
      </c>
      <c r="J201" s="43">
        <v>20</v>
      </c>
      <c r="K201" s="119">
        <v>20</v>
      </c>
    </row>
    <row r="202" spans="1:11" ht="17.25">
      <c r="A202" s="306"/>
      <c r="B202" s="6"/>
      <c r="C202" s="180" t="s">
        <v>57</v>
      </c>
      <c r="D202" s="125" t="s">
        <v>38</v>
      </c>
      <c r="E202" s="25" t="s">
        <v>107</v>
      </c>
      <c r="F202" s="67"/>
      <c r="G202" s="67"/>
      <c r="H202" s="132"/>
      <c r="I202" s="47">
        <f>I203+I212</f>
        <v>2949.5</v>
      </c>
      <c r="J202" s="47">
        <f>J203+J212</f>
        <v>2142.7</v>
      </c>
      <c r="K202" s="175">
        <f>K203+K212</f>
        <v>2142.7</v>
      </c>
    </row>
    <row r="203" spans="1:11" ht="17.25">
      <c r="A203" s="306"/>
      <c r="B203" s="6"/>
      <c r="C203" s="27" t="s">
        <v>32</v>
      </c>
      <c r="D203" s="20" t="s">
        <v>38</v>
      </c>
      <c r="E203" s="25" t="s">
        <v>107</v>
      </c>
      <c r="F203" s="25" t="s">
        <v>101</v>
      </c>
      <c r="G203" s="25"/>
      <c r="H203" s="132"/>
      <c r="I203" s="82">
        <f aca="true" t="shared" si="21" ref="I203:J205">I204</f>
        <v>2811.8</v>
      </c>
      <c r="J203" s="82">
        <f t="shared" si="21"/>
        <v>2043.6999999999998</v>
      </c>
      <c r="K203" s="176">
        <f>K204</f>
        <v>2043.6999999999998</v>
      </c>
    </row>
    <row r="204" spans="1:11" ht="51.75">
      <c r="A204" s="306"/>
      <c r="B204" s="6"/>
      <c r="C204" s="27" t="s">
        <v>266</v>
      </c>
      <c r="D204" s="25" t="s">
        <v>38</v>
      </c>
      <c r="E204" s="25" t="s">
        <v>107</v>
      </c>
      <c r="F204" s="25" t="s">
        <v>101</v>
      </c>
      <c r="G204" s="25" t="s">
        <v>80</v>
      </c>
      <c r="H204" s="132"/>
      <c r="I204" s="82">
        <f t="shared" si="21"/>
        <v>2811.8</v>
      </c>
      <c r="J204" s="82">
        <f t="shared" si="21"/>
        <v>2043.6999999999998</v>
      </c>
      <c r="K204" s="176">
        <f>K205</f>
        <v>2043.6999999999998</v>
      </c>
    </row>
    <row r="205" spans="1:11" ht="21" customHeight="1">
      <c r="A205" s="306"/>
      <c r="B205" s="6"/>
      <c r="C205" s="115" t="s">
        <v>261</v>
      </c>
      <c r="D205" s="25" t="s">
        <v>38</v>
      </c>
      <c r="E205" s="25" t="s">
        <v>107</v>
      </c>
      <c r="F205" s="25" t="s">
        <v>101</v>
      </c>
      <c r="G205" s="25" t="s">
        <v>224</v>
      </c>
      <c r="H205" s="132"/>
      <c r="I205" s="47">
        <f t="shared" si="21"/>
        <v>2811.8</v>
      </c>
      <c r="J205" s="47">
        <f t="shared" si="21"/>
        <v>2043.6999999999998</v>
      </c>
      <c r="K205" s="175">
        <f>K206</f>
        <v>2043.6999999999998</v>
      </c>
    </row>
    <row r="206" spans="1:11" ht="45" customHeight="1">
      <c r="A206" s="306"/>
      <c r="B206" s="6"/>
      <c r="C206" s="126" t="s">
        <v>265</v>
      </c>
      <c r="D206" s="25" t="s">
        <v>38</v>
      </c>
      <c r="E206" s="25" t="s">
        <v>107</v>
      </c>
      <c r="F206" s="25" t="s">
        <v>101</v>
      </c>
      <c r="G206" s="25" t="s">
        <v>225</v>
      </c>
      <c r="H206" s="138"/>
      <c r="I206" s="181">
        <f>I207+I210</f>
        <v>2811.8</v>
      </c>
      <c r="J206" s="181">
        <f>J207+J210</f>
        <v>2043.6999999999998</v>
      </c>
      <c r="K206" s="181">
        <f>K207+K210</f>
        <v>2043.6999999999998</v>
      </c>
    </row>
    <row r="207" spans="1:11" ht="25.5" customHeight="1">
      <c r="A207" s="306"/>
      <c r="B207" s="6"/>
      <c r="C207" s="121" t="s">
        <v>227</v>
      </c>
      <c r="D207" s="105" t="s">
        <v>38</v>
      </c>
      <c r="E207" s="59" t="s">
        <v>107</v>
      </c>
      <c r="F207" s="60" t="s">
        <v>101</v>
      </c>
      <c r="G207" s="60" t="s">
        <v>226</v>
      </c>
      <c r="H207" s="124"/>
      <c r="I207" s="181">
        <f>I208+I209</f>
        <v>1250</v>
      </c>
      <c r="J207" s="181">
        <f>J208+J209</f>
        <v>753.0999999999999</v>
      </c>
      <c r="K207" s="182">
        <f>K208+K209</f>
        <v>753.0999999999999</v>
      </c>
    </row>
    <row r="208" spans="1:11" ht="52.5">
      <c r="A208" s="306"/>
      <c r="B208" s="6"/>
      <c r="C208" s="109" t="s">
        <v>131</v>
      </c>
      <c r="D208" s="110" t="s">
        <v>38</v>
      </c>
      <c r="E208" s="53" t="s">
        <v>107</v>
      </c>
      <c r="F208" s="53" t="s">
        <v>101</v>
      </c>
      <c r="G208" s="183" t="s">
        <v>226</v>
      </c>
      <c r="H208" s="54" t="s">
        <v>130</v>
      </c>
      <c r="I208" s="299">
        <f>973.5-63.2-73.2-171.4-94.6</f>
        <v>571.0999999999999</v>
      </c>
      <c r="J208" s="184">
        <v>520.8</v>
      </c>
      <c r="K208" s="185">
        <v>520.8</v>
      </c>
    </row>
    <row r="209" spans="1:11" ht="18">
      <c r="A209" s="306"/>
      <c r="B209" s="6"/>
      <c r="C209" s="171" t="s">
        <v>141</v>
      </c>
      <c r="D209" s="36" t="s">
        <v>38</v>
      </c>
      <c r="E209" s="36" t="s">
        <v>107</v>
      </c>
      <c r="F209" s="36" t="s">
        <v>101</v>
      </c>
      <c r="G209" s="256" t="s">
        <v>226</v>
      </c>
      <c r="H209" s="37" t="s">
        <v>140</v>
      </c>
      <c r="I209" s="295">
        <f>321.6+28.1+63.2+171.4+94.6</f>
        <v>678.9000000000001</v>
      </c>
      <c r="J209" s="257">
        <v>232.3</v>
      </c>
      <c r="K209" s="258">
        <v>232.3</v>
      </c>
    </row>
    <row r="210" spans="1:11" ht="87">
      <c r="A210" s="306"/>
      <c r="B210" s="6"/>
      <c r="C210" s="186" t="s">
        <v>157</v>
      </c>
      <c r="D210" s="32" t="s">
        <v>38</v>
      </c>
      <c r="E210" s="187" t="s">
        <v>107</v>
      </c>
      <c r="F210" s="137" t="s">
        <v>101</v>
      </c>
      <c r="G210" s="137" t="s">
        <v>228</v>
      </c>
      <c r="H210" s="188"/>
      <c r="I210" s="169">
        <f>I211</f>
        <v>1561.8</v>
      </c>
      <c r="J210" s="169">
        <f>J211</f>
        <v>1290.6</v>
      </c>
      <c r="K210" s="189">
        <f>K211</f>
        <v>1290.6</v>
      </c>
    </row>
    <row r="211" spans="1:11" ht="51.75">
      <c r="A211" s="306"/>
      <c r="B211" s="6"/>
      <c r="C211" s="40" t="s">
        <v>131</v>
      </c>
      <c r="D211" s="66" t="s">
        <v>38</v>
      </c>
      <c r="E211" s="41" t="s">
        <v>107</v>
      </c>
      <c r="F211" s="41" t="s">
        <v>101</v>
      </c>
      <c r="G211" s="41" t="s">
        <v>228</v>
      </c>
      <c r="H211" s="42" t="s">
        <v>130</v>
      </c>
      <c r="I211" s="152">
        <f>1415.6+146.2</f>
        <v>1561.8</v>
      </c>
      <c r="J211" s="152">
        <v>1290.6</v>
      </c>
      <c r="K211" s="177">
        <v>1290.6</v>
      </c>
    </row>
    <row r="212" spans="1:11" ht="17.25">
      <c r="A212" s="306"/>
      <c r="B212" s="6"/>
      <c r="C212" s="24" t="s">
        <v>41</v>
      </c>
      <c r="D212" s="68" t="s">
        <v>38</v>
      </c>
      <c r="E212" s="187" t="s">
        <v>107</v>
      </c>
      <c r="F212" s="137" t="s">
        <v>108</v>
      </c>
      <c r="G212" s="20"/>
      <c r="H212" s="75"/>
      <c r="I212" s="159">
        <f>I213+I218</f>
        <v>137.7</v>
      </c>
      <c r="J212" s="159">
        <f>J213+J218</f>
        <v>99</v>
      </c>
      <c r="K212" s="192">
        <f>K213+K218</f>
        <v>99</v>
      </c>
    </row>
    <row r="213" spans="1:11" ht="34.5">
      <c r="A213" s="306"/>
      <c r="B213" s="6"/>
      <c r="C213" s="27" t="s">
        <v>56</v>
      </c>
      <c r="D213" s="20" t="s">
        <v>38</v>
      </c>
      <c r="E213" s="25" t="s">
        <v>107</v>
      </c>
      <c r="F213" s="25" t="s">
        <v>108</v>
      </c>
      <c r="G213" s="25" t="s">
        <v>80</v>
      </c>
      <c r="H213" s="46"/>
      <c r="I213" s="47">
        <f aca="true" t="shared" si="22" ref="I213:J216">I214</f>
        <v>89</v>
      </c>
      <c r="J213" s="47">
        <f t="shared" si="22"/>
        <v>99</v>
      </c>
      <c r="K213" s="48">
        <f>K214</f>
        <v>99</v>
      </c>
    </row>
    <row r="214" spans="1:11" ht="24" customHeight="1">
      <c r="A214" s="306"/>
      <c r="B214" s="6"/>
      <c r="C214" s="115" t="s">
        <v>261</v>
      </c>
      <c r="D214" s="25" t="s">
        <v>38</v>
      </c>
      <c r="E214" s="25" t="s">
        <v>107</v>
      </c>
      <c r="F214" s="25" t="s">
        <v>108</v>
      </c>
      <c r="G214" s="25" t="s">
        <v>224</v>
      </c>
      <c r="H214" s="34"/>
      <c r="I214" s="47">
        <f t="shared" si="22"/>
        <v>89</v>
      </c>
      <c r="J214" s="47">
        <f t="shared" si="22"/>
        <v>99</v>
      </c>
      <c r="K214" s="48">
        <f>K215</f>
        <v>99</v>
      </c>
    </row>
    <row r="215" spans="1:11" ht="41.25" customHeight="1">
      <c r="A215" s="306"/>
      <c r="B215" s="6"/>
      <c r="C215" s="193" t="s">
        <v>230</v>
      </c>
      <c r="D215" s="25" t="s">
        <v>38</v>
      </c>
      <c r="E215" s="25" t="s">
        <v>107</v>
      </c>
      <c r="F215" s="25" t="s">
        <v>108</v>
      </c>
      <c r="G215" s="25" t="s">
        <v>229</v>
      </c>
      <c r="H215" s="34"/>
      <c r="I215" s="181">
        <f t="shared" si="22"/>
        <v>89</v>
      </c>
      <c r="J215" s="181">
        <f t="shared" si="22"/>
        <v>99</v>
      </c>
      <c r="K215" s="194">
        <f>K216</f>
        <v>99</v>
      </c>
    </row>
    <row r="216" spans="1:11" ht="17.25">
      <c r="A216" s="306"/>
      <c r="B216" s="6"/>
      <c r="C216" s="128" t="s">
        <v>95</v>
      </c>
      <c r="D216" s="33" t="s">
        <v>38</v>
      </c>
      <c r="E216" s="33" t="s">
        <v>107</v>
      </c>
      <c r="F216" s="64" t="s">
        <v>108</v>
      </c>
      <c r="G216" s="64" t="s">
        <v>231</v>
      </c>
      <c r="H216" s="190" t="s">
        <v>16</v>
      </c>
      <c r="I216" s="82">
        <f t="shared" si="22"/>
        <v>89</v>
      </c>
      <c r="J216" s="82">
        <f t="shared" si="22"/>
        <v>99</v>
      </c>
      <c r="K216" s="191">
        <f>K217</f>
        <v>99</v>
      </c>
    </row>
    <row r="217" spans="1:11" ht="17.25">
      <c r="A217" s="306"/>
      <c r="B217" s="6"/>
      <c r="C217" s="40" t="s">
        <v>141</v>
      </c>
      <c r="D217" s="66" t="s">
        <v>38</v>
      </c>
      <c r="E217" s="41" t="s">
        <v>107</v>
      </c>
      <c r="F217" s="41" t="s">
        <v>108</v>
      </c>
      <c r="G217" s="41" t="s">
        <v>231</v>
      </c>
      <c r="H217" s="42" t="s">
        <v>140</v>
      </c>
      <c r="I217" s="152">
        <f>69+30-10</f>
        <v>89</v>
      </c>
      <c r="J217" s="152">
        <v>99</v>
      </c>
      <c r="K217" s="177">
        <v>99</v>
      </c>
    </row>
    <row r="218" spans="1:11" ht="17.25">
      <c r="A218" s="306"/>
      <c r="B218" s="6"/>
      <c r="C218" s="74" t="s">
        <v>52</v>
      </c>
      <c r="D218" s="68" t="s">
        <v>38</v>
      </c>
      <c r="E218" s="20" t="s">
        <v>107</v>
      </c>
      <c r="F218" s="20" t="s">
        <v>108</v>
      </c>
      <c r="G218" s="20" t="s">
        <v>64</v>
      </c>
      <c r="H218" s="61"/>
      <c r="I218" s="195">
        <f aca="true" t="shared" si="23" ref="I218:K220">I219</f>
        <v>48.7</v>
      </c>
      <c r="J218" s="195">
        <f t="shared" si="23"/>
        <v>0</v>
      </c>
      <c r="K218" s="196">
        <f t="shared" si="23"/>
        <v>0</v>
      </c>
    </row>
    <row r="219" spans="1:11" ht="17.25">
      <c r="A219" s="306"/>
      <c r="B219" s="6"/>
      <c r="C219" s="27" t="s">
        <v>53</v>
      </c>
      <c r="D219" s="68" t="s">
        <v>38</v>
      </c>
      <c r="E219" s="25" t="s">
        <v>107</v>
      </c>
      <c r="F219" s="25" t="s">
        <v>108</v>
      </c>
      <c r="G219" s="25" t="s">
        <v>65</v>
      </c>
      <c r="H219" s="28"/>
      <c r="I219" s="197">
        <f t="shared" si="23"/>
        <v>48.7</v>
      </c>
      <c r="J219" s="197">
        <f t="shared" si="23"/>
        <v>0</v>
      </c>
      <c r="K219" s="197">
        <f t="shared" si="23"/>
        <v>0</v>
      </c>
    </row>
    <row r="220" spans="1:11" ht="51.75">
      <c r="A220" s="306"/>
      <c r="B220" s="6"/>
      <c r="C220" s="198" t="s">
        <v>96</v>
      </c>
      <c r="D220" s="94" t="s">
        <v>38</v>
      </c>
      <c r="E220" s="199" t="s">
        <v>107</v>
      </c>
      <c r="F220" s="199" t="s">
        <v>108</v>
      </c>
      <c r="G220" s="199" t="s">
        <v>81</v>
      </c>
      <c r="H220" s="200"/>
      <c r="I220" s="201">
        <f t="shared" si="23"/>
        <v>48.7</v>
      </c>
      <c r="J220" s="201">
        <f t="shared" si="23"/>
        <v>0</v>
      </c>
      <c r="K220" s="202">
        <f t="shared" si="23"/>
        <v>0</v>
      </c>
    </row>
    <row r="221" spans="1:11" ht="17.25">
      <c r="A221" s="306"/>
      <c r="B221" s="6"/>
      <c r="C221" s="203" t="s">
        <v>137</v>
      </c>
      <c r="D221" s="41" t="s">
        <v>38</v>
      </c>
      <c r="E221" s="204" t="s">
        <v>107</v>
      </c>
      <c r="F221" s="204" t="s">
        <v>108</v>
      </c>
      <c r="G221" s="204" t="s">
        <v>81</v>
      </c>
      <c r="H221" s="205" t="s">
        <v>136</v>
      </c>
      <c r="I221" s="43">
        <v>48.7</v>
      </c>
      <c r="J221" s="43">
        <v>0</v>
      </c>
      <c r="K221" s="56">
        <v>0</v>
      </c>
    </row>
    <row r="222" spans="1:11" ht="17.25">
      <c r="A222" s="306"/>
      <c r="B222" s="6"/>
      <c r="C222" s="206" t="s">
        <v>30</v>
      </c>
      <c r="D222" s="25" t="s">
        <v>38</v>
      </c>
      <c r="E222" s="67" t="s">
        <v>106</v>
      </c>
      <c r="F222" s="25"/>
      <c r="G222" s="158"/>
      <c r="H222" s="61"/>
      <c r="I222" s="85">
        <f>I223</f>
        <v>530.7</v>
      </c>
      <c r="J222" s="85">
        <f>J223</f>
        <v>0</v>
      </c>
      <c r="K222" s="85">
        <f>K223</f>
        <v>0</v>
      </c>
    </row>
    <row r="223" spans="1:11" ht="17.25">
      <c r="A223" s="306"/>
      <c r="B223" s="6"/>
      <c r="C223" s="207" t="s">
        <v>31</v>
      </c>
      <c r="D223" s="25" t="s">
        <v>38</v>
      </c>
      <c r="E223" s="50" t="s">
        <v>106</v>
      </c>
      <c r="F223" s="50" t="s">
        <v>101</v>
      </c>
      <c r="G223" s="50"/>
      <c r="H223" s="75"/>
      <c r="I223" s="208">
        <f aca="true" t="shared" si="24" ref="I223:J226">I224</f>
        <v>530.7</v>
      </c>
      <c r="J223" s="208">
        <f t="shared" si="24"/>
        <v>0</v>
      </c>
      <c r="K223" s="209">
        <f>K224</f>
        <v>0</v>
      </c>
    </row>
    <row r="224" spans="1:11" ht="17.25">
      <c r="A224" s="306"/>
      <c r="B224" s="6"/>
      <c r="C224" s="27" t="s">
        <v>52</v>
      </c>
      <c r="D224" s="25" t="s">
        <v>38</v>
      </c>
      <c r="E224" s="25" t="s">
        <v>106</v>
      </c>
      <c r="F224" s="25" t="s">
        <v>101</v>
      </c>
      <c r="G224" s="25" t="s">
        <v>64</v>
      </c>
      <c r="H224" s="46"/>
      <c r="I224" s="208">
        <f t="shared" si="24"/>
        <v>530.7</v>
      </c>
      <c r="J224" s="208">
        <f t="shared" si="24"/>
        <v>0</v>
      </c>
      <c r="K224" s="209">
        <f>K225</f>
        <v>0</v>
      </c>
    </row>
    <row r="225" spans="1:11" ht="17.25">
      <c r="A225" s="306"/>
      <c r="B225" s="6"/>
      <c r="C225" s="27" t="s">
        <v>53</v>
      </c>
      <c r="D225" s="25" t="s">
        <v>38</v>
      </c>
      <c r="E225" s="25" t="s">
        <v>106</v>
      </c>
      <c r="F225" s="25" t="s">
        <v>101</v>
      </c>
      <c r="G225" s="25" t="s">
        <v>65</v>
      </c>
      <c r="H225" s="28"/>
      <c r="I225" s="208">
        <f t="shared" si="24"/>
        <v>530.7</v>
      </c>
      <c r="J225" s="208">
        <f t="shared" si="24"/>
        <v>0</v>
      </c>
      <c r="K225" s="209">
        <f>K226</f>
        <v>0</v>
      </c>
    </row>
    <row r="226" spans="1:11" ht="17.25">
      <c r="A226" s="306"/>
      <c r="B226" s="6"/>
      <c r="C226" s="91" t="s">
        <v>97</v>
      </c>
      <c r="D226" s="137" t="s">
        <v>38</v>
      </c>
      <c r="E226" s="33" t="s">
        <v>106</v>
      </c>
      <c r="F226" s="33" t="s">
        <v>101</v>
      </c>
      <c r="G226" s="33" t="s">
        <v>82</v>
      </c>
      <c r="H226" s="54"/>
      <c r="I226" s="210">
        <f t="shared" si="24"/>
        <v>530.7</v>
      </c>
      <c r="J226" s="210">
        <f t="shared" si="24"/>
        <v>0</v>
      </c>
      <c r="K226" s="211">
        <f>K227</f>
        <v>0</v>
      </c>
    </row>
    <row r="227" spans="1:11" ht="36" customHeight="1">
      <c r="A227" s="306"/>
      <c r="B227" s="6"/>
      <c r="C227" s="212" t="s">
        <v>139</v>
      </c>
      <c r="D227" s="36" t="s">
        <v>38</v>
      </c>
      <c r="E227" s="36" t="s">
        <v>106</v>
      </c>
      <c r="F227" s="36" t="s">
        <v>101</v>
      </c>
      <c r="G227" s="213" t="s">
        <v>82</v>
      </c>
      <c r="H227" s="37" t="s">
        <v>138</v>
      </c>
      <c r="I227" s="11">
        <f>130+131.8+174.5+94.4</f>
        <v>530.7</v>
      </c>
      <c r="J227" s="11">
        <v>0</v>
      </c>
      <c r="K227" s="214">
        <v>0</v>
      </c>
    </row>
    <row r="228" spans="1:11" ht="17.25">
      <c r="A228" s="306"/>
      <c r="B228" s="6"/>
      <c r="C228" s="69" t="s">
        <v>29</v>
      </c>
      <c r="D228" s="25" t="s">
        <v>38</v>
      </c>
      <c r="E228" s="33" t="s">
        <v>105</v>
      </c>
      <c r="F228" s="64"/>
      <c r="G228" s="64" t="s">
        <v>16</v>
      </c>
      <c r="H228" s="190" t="s">
        <v>16</v>
      </c>
      <c r="I228" s="123">
        <f aca="true" t="shared" si="25" ref="I228:K233">I229</f>
        <v>17</v>
      </c>
      <c r="J228" s="123">
        <f t="shared" si="25"/>
        <v>17</v>
      </c>
      <c r="K228" s="148">
        <f t="shared" si="25"/>
        <v>17</v>
      </c>
    </row>
    <row r="229" spans="1:11" ht="17.25">
      <c r="A229" s="306"/>
      <c r="B229" s="6"/>
      <c r="C229" s="103" t="s">
        <v>54</v>
      </c>
      <c r="D229" s="25" t="s">
        <v>38</v>
      </c>
      <c r="E229" s="25" t="s">
        <v>105</v>
      </c>
      <c r="F229" s="25" t="s">
        <v>101</v>
      </c>
      <c r="G229" s="59"/>
      <c r="H229" s="138"/>
      <c r="I229" s="123">
        <f t="shared" si="25"/>
        <v>17</v>
      </c>
      <c r="J229" s="123">
        <f t="shared" si="25"/>
        <v>17</v>
      </c>
      <c r="K229" s="148">
        <f t="shared" si="25"/>
        <v>17</v>
      </c>
    </row>
    <row r="230" spans="1:11" ht="34.5">
      <c r="A230" s="306"/>
      <c r="B230" s="6"/>
      <c r="C230" s="100" t="s">
        <v>56</v>
      </c>
      <c r="D230" s="25" t="s">
        <v>38</v>
      </c>
      <c r="E230" s="25" t="s">
        <v>105</v>
      </c>
      <c r="F230" s="25" t="s">
        <v>101</v>
      </c>
      <c r="G230" s="25" t="s">
        <v>80</v>
      </c>
      <c r="H230" s="132"/>
      <c r="I230" s="123">
        <f t="shared" si="25"/>
        <v>17</v>
      </c>
      <c r="J230" s="123">
        <f t="shared" si="25"/>
        <v>17</v>
      </c>
      <c r="K230" s="148">
        <f t="shared" si="25"/>
        <v>17</v>
      </c>
    </row>
    <row r="231" spans="1:11" ht="22.5" customHeight="1">
      <c r="A231" s="306"/>
      <c r="B231" s="6"/>
      <c r="C231" s="115" t="s">
        <v>261</v>
      </c>
      <c r="D231" s="25" t="s">
        <v>38</v>
      </c>
      <c r="E231" s="25" t="s">
        <v>105</v>
      </c>
      <c r="F231" s="25" t="s">
        <v>101</v>
      </c>
      <c r="G231" s="25" t="s">
        <v>224</v>
      </c>
      <c r="H231" s="46"/>
      <c r="I231" s="123">
        <f t="shared" si="25"/>
        <v>17</v>
      </c>
      <c r="J231" s="123">
        <f t="shared" si="25"/>
        <v>17</v>
      </c>
      <c r="K231" s="148">
        <f t="shared" si="25"/>
        <v>17</v>
      </c>
    </row>
    <row r="232" spans="1:11" ht="34.5">
      <c r="A232" s="306"/>
      <c r="B232" s="6"/>
      <c r="C232" s="45" t="s">
        <v>233</v>
      </c>
      <c r="D232" s="25" t="s">
        <v>38</v>
      </c>
      <c r="E232" s="25" t="s">
        <v>105</v>
      </c>
      <c r="F232" s="25" t="s">
        <v>101</v>
      </c>
      <c r="G232" s="25" t="s">
        <v>232</v>
      </c>
      <c r="H232" s="124"/>
      <c r="I232" s="107">
        <f t="shared" si="25"/>
        <v>17</v>
      </c>
      <c r="J232" s="107">
        <f t="shared" si="25"/>
        <v>17</v>
      </c>
      <c r="K232" s="215">
        <f t="shared" si="25"/>
        <v>17</v>
      </c>
    </row>
    <row r="233" spans="1:11" ht="38.25" customHeight="1">
      <c r="A233" s="306"/>
      <c r="B233" s="6"/>
      <c r="C233" s="144" t="s">
        <v>235</v>
      </c>
      <c r="D233" s="33" t="s">
        <v>38</v>
      </c>
      <c r="E233" s="33" t="s">
        <v>105</v>
      </c>
      <c r="F233" s="64" t="s">
        <v>101</v>
      </c>
      <c r="G233" s="64" t="s">
        <v>234</v>
      </c>
      <c r="H233" s="190" t="s">
        <v>16</v>
      </c>
      <c r="I233" s="95">
        <f t="shared" si="25"/>
        <v>17</v>
      </c>
      <c r="J233" s="95">
        <f t="shared" si="25"/>
        <v>17</v>
      </c>
      <c r="K233" s="96">
        <f t="shared" si="25"/>
        <v>17</v>
      </c>
    </row>
    <row r="234" spans="1:11" ht="17.25">
      <c r="A234" s="306"/>
      <c r="B234" s="6"/>
      <c r="C234" s="40" t="s">
        <v>141</v>
      </c>
      <c r="D234" s="41" t="s">
        <v>38</v>
      </c>
      <c r="E234" s="41" t="s">
        <v>105</v>
      </c>
      <c r="F234" s="41" t="s">
        <v>101</v>
      </c>
      <c r="G234" s="41" t="s">
        <v>234</v>
      </c>
      <c r="H234" s="42" t="s">
        <v>140</v>
      </c>
      <c r="I234" s="43">
        <v>17</v>
      </c>
      <c r="J234" s="43">
        <v>17</v>
      </c>
      <c r="K234" s="44">
        <v>17</v>
      </c>
    </row>
    <row r="235" spans="1:11" ht="17.25">
      <c r="A235" s="263"/>
      <c r="B235" s="6"/>
      <c r="C235" s="264" t="s">
        <v>135</v>
      </c>
      <c r="D235" s="265" t="s">
        <v>38</v>
      </c>
      <c r="E235" s="266" t="s">
        <v>104</v>
      </c>
      <c r="F235" s="267"/>
      <c r="G235" s="267"/>
      <c r="H235" s="268"/>
      <c r="I235" s="269">
        <f aca="true" t="shared" si="26" ref="I235:J239">I236</f>
        <v>30</v>
      </c>
      <c r="J235" s="269">
        <f t="shared" si="26"/>
        <v>0</v>
      </c>
      <c r="K235" s="270">
        <f>K236</f>
        <v>0</v>
      </c>
    </row>
    <row r="236" spans="1:11" ht="17.25">
      <c r="A236" s="263"/>
      <c r="B236" s="6"/>
      <c r="C236" s="271" t="s">
        <v>149</v>
      </c>
      <c r="D236" s="272" t="s">
        <v>38</v>
      </c>
      <c r="E236" s="273" t="s">
        <v>104</v>
      </c>
      <c r="F236" s="272" t="s">
        <v>101</v>
      </c>
      <c r="G236" s="274"/>
      <c r="H236" s="275"/>
      <c r="I236" s="269">
        <f t="shared" si="26"/>
        <v>30</v>
      </c>
      <c r="J236" s="269">
        <f t="shared" si="26"/>
        <v>0</v>
      </c>
      <c r="K236" s="270">
        <f>K237</f>
        <v>0</v>
      </c>
    </row>
    <row r="237" spans="1:11" ht="17.25">
      <c r="A237" s="263"/>
      <c r="B237" s="6"/>
      <c r="C237" s="276" t="s">
        <v>52</v>
      </c>
      <c r="D237" s="266" t="s">
        <v>38</v>
      </c>
      <c r="E237" s="265" t="s">
        <v>104</v>
      </c>
      <c r="F237" s="266" t="s">
        <v>101</v>
      </c>
      <c r="G237" s="266" t="s">
        <v>64</v>
      </c>
      <c r="H237" s="268" t="s">
        <v>16</v>
      </c>
      <c r="I237" s="269">
        <f t="shared" si="26"/>
        <v>30</v>
      </c>
      <c r="J237" s="269">
        <f t="shared" si="26"/>
        <v>0</v>
      </c>
      <c r="K237" s="270">
        <f>K238</f>
        <v>0</v>
      </c>
    </row>
    <row r="238" spans="1:11" ht="17.25">
      <c r="A238" s="263"/>
      <c r="B238" s="6"/>
      <c r="C238" s="276" t="s">
        <v>53</v>
      </c>
      <c r="D238" s="266" t="s">
        <v>38</v>
      </c>
      <c r="E238" s="265" t="s">
        <v>104</v>
      </c>
      <c r="F238" s="266" t="s">
        <v>101</v>
      </c>
      <c r="G238" s="266" t="s">
        <v>65</v>
      </c>
      <c r="H238" s="268"/>
      <c r="I238" s="269">
        <f t="shared" si="26"/>
        <v>30</v>
      </c>
      <c r="J238" s="269">
        <f t="shared" si="26"/>
        <v>0</v>
      </c>
      <c r="K238" s="270">
        <f>K239</f>
        <v>0</v>
      </c>
    </row>
    <row r="239" spans="1:11" ht="17.25">
      <c r="A239" s="263"/>
      <c r="B239" s="6"/>
      <c r="C239" s="277" t="s">
        <v>98</v>
      </c>
      <c r="D239" s="278" t="s">
        <v>38</v>
      </c>
      <c r="E239" s="279" t="s">
        <v>104</v>
      </c>
      <c r="F239" s="278" t="s">
        <v>101</v>
      </c>
      <c r="G239" s="278" t="s">
        <v>83</v>
      </c>
      <c r="H239" s="280"/>
      <c r="I239" s="281">
        <f t="shared" si="26"/>
        <v>30</v>
      </c>
      <c r="J239" s="281">
        <f t="shared" si="26"/>
        <v>0</v>
      </c>
      <c r="K239" s="282">
        <f>K240</f>
        <v>0</v>
      </c>
    </row>
    <row r="240" spans="1:11" ht="18" thickBot="1">
      <c r="A240" s="263"/>
      <c r="B240" s="6"/>
      <c r="C240" s="283" t="s">
        <v>135</v>
      </c>
      <c r="D240" s="284" t="s">
        <v>38</v>
      </c>
      <c r="E240" s="285" t="s">
        <v>104</v>
      </c>
      <c r="F240" s="285" t="s">
        <v>101</v>
      </c>
      <c r="G240" s="286" t="s">
        <v>83</v>
      </c>
      <c r="H240" s="287" t="s">
        <v>134</v>
      </c>
      <c r="I240" s="288">
        <v>30</v>
      </c>
      <c r="J240" s="288">
        <v>0</v>
      </c>
      <c r="K240" s="289">
        <v>0</v>
      </c>
    </row>
    <row r="241" spans="1:11" ht="36" thickBot="1">
      <c r="A241" s="5" t="s">
        <v>33</v>
      </c>
      <c r="B241" s="7" t="s">
        <v>33</v>
      </c>
      <c r="C241" s="13" t="s">
        <v>45</v>
      </c>
      <c r="D241" s="14" t="s">
        <v>39</v>
      </c>
      <c r="E241" s="14"/>
      <c r="F241" s="216"/>
      <c r="G241" s="216"/>
      <c r="H241" s="217"/>
      <c r="I241" s="218">
        <f>I242</f>
        <v>1785.9</v>
      </c>
      <c r="J241" s="218">
        <f>J242</f>
        <v>1776.2</v>
      </c>
      <c r="K241" s="17">
        <f>K242</f>
        <v>1776.4</v>
      </c>
    </row>
    <row r="242" spans="1:11" ht="17.25">
      <c r="A242" s="8"/>
      <c r="B242" s="9"/>
      <c r="C242" s="18" t="s">
        <v>17</v>
      </c>
      <c r="D242" s="20" t="s">
        <v>39</v>
      </c>
      <c r="E242" s="20" t="s">
        <v>101</v>
      </c>
      <c r="F242" s="20"/>
      <c r="G242" s="20" t="s">
        <v>16</v>
      </c>
      <c r="H242" s="21" t="s">
        <v>16</v>
      </c>
      <c r="I242" s="22">
        <f>I243+I249+I259</f>
        <v>1785.9</v>
      </c>
      <c r="J242" s="22">
        <f>J243+J249+J259</f>
        <v>1776.2</v>
      </c>
      <c r="K242" s="22">
        <f>K243+K249+K259</f>
        <v>1776.4</v>
      </c>
    </row>
    <row r="243" spans="1:11" ht="34.5">
      <c r="A243" s="8"/>
      <c r="B243" s="9"/>
      <c r="C243" s="91" t="s">
        <v>37</v>
      </c>
      <c r="D243" s="20" t="s">
        <v>39</v>
      </c>
      <c r="E243" s="219" t="s">
        <v>101</v>
      </c>
      <c r="F243" s="219" t="s">
        <v>102</v>
      </c>
      <c r="G243" s="220" t="s">
        <v>16</v>
      </c>
      <c r="H243" s="221" t="s">
        <v>16</v>
      </c>
      <c r="I243" s="82">
        <f aca="true" t="shared" si="27" ref="I243:J247">I244</f>
        <v>1757.9</v>
      </c>
      <c r="J243" s="82">
        <f t="shared" si="27"/>
        <v>1747.8</v>
      </c>
      <c r="K243" s="191">
        <f>K244</f>
        <v>1747.9</v>
      </c>
    </row>
    <row r="244" spans="1:11" ht="17.25">
      <c r="A244" s="8"/>
      <c r="B244" s="9"/>
      <c r="C244" s="27" t="s">
        <v>50</v>
      </c>
      <c r="D244" s="20" t="s">
        <v>39</v>
      </c>
      <c r="E244" s="222" t="s">
        <v>101</v>
      </c>
      <c r="F244" s="223" t="s">
        <v>102</v>
      </c>
      <c r="G244" s="25" t="s">
        <v>60</v>
      </c>
      <c r="H244" s="224" t="s">
        <v>16</v>
      </c>
      <c r="I244" s="47">
        <f t="shared" si="27"/>
        <v>1757.9</v>
      </c>
      <c r="J244" s="47">
        <f t="shared" si="27"/>
        <v>1747.8</v>
      </c>
      <c r="K244" s="48">
        <f>K245</f>
        <v>1747.9</v>
      </c>
    </row>
    <row r="245" spans="1:11" ht="37.5" customHeight="1">
      <c r="A245" s="8"/>
      <c r="B245" s="9"/>
      <c r="C245" s="225" t="s">
        <v>55</v>
      </c>
      <c r="D245" s="25" t="s">
        <v>39</v>
      </c>
      <c r="E245" s="223" t="s">
        <v>101</v>
      </c>
      <c r="F245" s="223" t="s">
        <v>102</v>
      </c>
      <c r="G245" s="25" t="s">
        <v>286</v>
      </c>
      <c r="H245" s="224"/>
      <c r="I245" s="47">
        <f aca="true" t="shared" si="28" ref="I245:K246">I247</f>
        <v>1757.9</v>
      </c>
      <c r="J245" s="47">
        <f t="shared" si="28"/>
        <v>1747.8</v>
      </c>
      <c r="K245" s="48">
        <f t="shared" si="28"/>
        <v>1747.9</v>
      </c>
    </row>
    <row r="246" spans="1:11" ht="21" customHeight="1">
      <c r="A246" s="8"/>
      <c r="B246" s="9"/>
      <c r="C246" s="300" t="s">
        <v>53</v>
      </c>
      <c r="D246" s="25" t="s">
        <v>39</v>
      </c>
      <c r="E246" s="223" t="s">
        <v>101</v>
      </c>
      <c r="F246" s="223" t="s">
        <v>102</v>
      </c>
      <c r="G246" s="25" t="s">
        <v>84</v>
      </c>
      <c r="H246" s="224"/>
      <c r="I246" s="47">
        <f t="shared" si="28"/>
        <v>1757.9</v>
      </c>
      <c r="J246" s="47">
        <f t="shared" si="28"/>
        <v>1747.8</v>
      </c>
      <c r="K246" s="48">
        <f t="shared" si="28"/>
        <v>1747.9</v>
      </c>
    </row>
    <row r="247" spans="1:11" ht="27" customHeight="1">
      <c r="A247" s="8"/>
      <c r="B247" s="9"/>
      <c r="C247" s="92" t="s">
        <v>165</v>
      </c>
      <c r="D247" s="33" t="s">
        <v>39</v>
      </c>
      <c r="E247" s="226" t="s">
        <v>101</v>
      </c>
      <c r="F247" s="219" t="s">
        <v>102</v>
      </c>
      <c r="G247" s="33" t="s">
        <v>163</v>
      </c>
      <c r="H247" s="221"/>
      <c r="I247" s="82">
        <f t="shared" si="27"/>
        <v>1757.9</v>
      </c>
      <c r="J247" s="82">
        <f t="shared" si="27"/>
        <v>1747.8</v>
      </c>
      <c r="K247" s="191">
        <f>K248</f>
        <v>1747.9</v>
      </c>
    </row>
    <row r="248" spans="1:11" ht="51.75">
      <c r="A248" s="8"/>
      <c r="B248" s="9"/>
      <c r="C248" s="84" t="s">
        <v>131</v>
      </c>
      <c r="D248" s="66" t="s">
        <v>39</v>
      </c>
      <c r="E248" s="227" t="s">
        <v>101</v>
      </c>
      <c r="F248" s="228" t="s">
        <v>102</v>
      </c>
      <c r="G248" s="41" t="s">
        <v>163</v>
      </c>
      <c r="H248" s="229" t="s">
        <v>130</v>
      </c>
      <c r="I248" s="152">
        <v>1757.9</v>
      </c>
      <c r="J248" s="152">
        <v>1747.8</v>
      </c>
      <c r="K248" s="153">
        <v>1747.9</v>
      </c>
    </row>
    <row r="249" spans="1:11" ht="51.75">
      <c r="A249" s="8"/>
      <c r="B249" s="9"/>
      <c r="C249" s="230" t="s">
        <v>34</v>
      </c>
      <c r="D249" s="25" t="s">
        <v>39</v>
      </c>
      <c r="E249" s="64" t="s">
        <v>101</v>
      </c>
      <c r="F249" s="33" t="s">
        <v>103</v>
      </c>
      <c r="G249" s="64"/>
      <c r="H249" s="190"/>
      <c r="I249" s="82">
        <f>I250+I255</f>
        <v>20.1</v>
      </c>
      <c r="J249" s="82">
        <f>J250+J255</f>
        <v>28.4</v>
      </c>
      <c r="K249" s="82">
        <f>K250+K255</f>
        <v>28.5</v>
      </c>
    </row>
    <row r="250" spans="1:11" ht="34.5">
      <c r="A250" s="8"/>
      <c r="B250" s="9"/>
      <c r="C250" s="45" t="s">
        <v>0</v>
      </c>
      <c r="D250" s="25" t="s">
        <v>39</v>
      </c>
      <c r="E250" s="25" t="s">
        <v>101</v>
      </c>
      <c r="F250" s="25" t="s">
        <v>103</v>
      </c>
      <c r="G250" s="25" t="s">
        <v>287</v>
      </c>
      <c r="H250" s="28"/>
      <c r="I250" s="231">
        <f>I252</f>
        <v>12.100000000000001</v>
      </c>
      <c r="J250" s="231">
        <f>J252</f>
        <v>28.4</v>
      </c>
      <c r="K250" s="232">
        <f>K252</f>
        <v>28.5</v>
      </c>
    </row>
    <row r="251" spans="1:11" ht="17.25">
      <c r="A251" s="8"/>
      <c r="B251" s="9"/>
      <c r="C251" s="300" t="s">
        <v>53</v>
      </c>
      <c r="D251" s="25" t="s">
        <v>39</v>
      </c>
      <c r="E251" s="223" t="s">
        <v>101</v>
      </c>
      <c r="F251" s="223" t="s">
        <v>102</v>
      </c>
      <c r="G251" s="25" t="s">
        <v>85</v>
      </c>
      <c r="H251" s="224"/>
      <c r="I251" s="47">
        <f>I252</f>
        <v>12.100000000000001</v>
      </c>
      <c r="J251" s="47">
        <f>J252</f>
        <v>28.4</v>
      </c>
      <c r="K251" s="47">
        <f>K252</f>
        <v>28.5</v>
      </c>
    </row>
    <row r="252" spans="1:11" ht="39.75" customHeight="1">
      <c r="A252" s="8"/>
      <c r="B252" s="9"/>
      <c r="C252" s="103" t="s">
        <v>165</v>
      </c>
      <c r="D252" s="105" t="s">
        <v>39</v>
      </c>
      <c r="E252" s="60" t="s">
        <v>101</v>
      </c>
      <c r="F252" s="60" t="s">
        <v>103</v>
      </c>
      <c r="G252" s="60" t="s">
        <v>171</v>
      </c>
      <c r="H252" s="117"/>
      <c r="I252" s="233">
        <f>I253+I254</f>
        <v>12.100000000000001</v>
      </c>
      <c r="J252" s="233">
        <f>J253+J254</f>
        <v>28.4</v>
      </c>
      <c r="K252" s="234">
        <f>K253+K254</f>
        <v>28.5</v>
      </c>
    </row>
    <row r="253" spans="1:11" ht="17.25">
      <c r="A253" s="8"/>
      <c r="B253" s="9"/>
      <c r="C253" s="109" t="s">
        <v>141</v>
      </c>
      <c r="D253" s="53" t="s">
        <v>39</v>
      </c>
      <c r="E253" s="53" t="s">
        <v>101</v>
      </c>
      <c r="F253" s="53" t="s">
        <v>103</v>
      </c>
      <c r="G253" s="53" t="s">
        <v>171</v>
      </c>
      <c r="H253" s="54" t="s">
        <v>140</v>
      </c>
      <c r="I253" s="184">
        <f>14.5-0.6-6.1</f>
        <v>7.800000000000001</v>
      </c>
      <c r="J253" s="184">
        <v>24.5</v>
      </c>
      <c r="K253" s="235">
        <v>24.5</v>
      </c>
    </row>
    <row r="254" spans="1:11" ht="36.75" customHeight="1">
      <c r="A254" s="8"/>
      <c r="B254" s="9"/>
      <c r="C254" s="40" t="s">
        <v>132</v>
      </c>
      <c r="D254" s="66" t="s">
        <v>39</v>
      </c>
      <c r="E254" s="41" t="s">
        <v>101</v>
      </c>
      <c r="F254" s="41" t="s">
        <v>103</v>
      </c>
      <c r="G254" s="41" t="s">
        <v>171</v>
      </c>
      <c r="H254" s="42" t="s">
        <v>133</v>
      </c>
      <c r="I254" s="152">
        <f>3.7+0.6</f>
        <v>4.3</v>
      </c>
      <c r="J254" s="152">
        <v>3.9</v>
      </c>
      <c r="K254" s="153">
        <v>4</v>
      </c>
    </row>
    <row r="255" spans="1:11" ht="17.25">
      <c r="A255" s="8"/>
      <c r="B255" s="9"/>
      <c r="C255" s="100" t="s">
        <v>52</v>
      </c>
      <c r="D255" s="98" t="s">
        <v>39</v>
      </c>
      <c r="E255" s="25" t="s">
        <v>101</v>
      </c>
      <c r="F255" s="25" t="s">
        <v>103</v>
      </c>
      <c r="G255" s="25" t="s">
        <v>64</v>
      </c>
      <c r="H255" s="28"/>
      <c r="I255" s="231">
        <f aca="true" t="shared" si="29" ref="I255:J257">I256</f>
        <v>8</v>
      </c>
      <c r="J255" s="231">
        <f t="shared" si="29"/>
        <v>0</v>
      </c>
      <c r="K255" s="232">
        <f>K256</f>
        <v>0</v>
      </c>
    </row>
    <row r="256" spans="1:11" ht="17.25">
      <c r="A256" s="8"/>
      <c r="B256" s="9"/>
      <c r="C256" s="45" t="s">
        <v>1</v>
      </c>
      <c r="D256" s="98" t="s">
        <v>39</v>
      </c>
      <c r="E256" s="25" t="s">
        <v>101</v>
      </c>
      <c r="F256" s="25" t="s">
        <v>103</v>
      </c>
      <c r="G256" s="25" t="s">
        <v>65</v>
      </c>
      <c r="H256" s="28"/>
      <c r="I256" s="231">
        <f t="shared" si="29"/>
        <v>8</v>
      </c>
      <c r="J256" s="231">
        <f t="shared" si="29"/>
        <v>0</v>
      </c>
      <c r="K256" s="232">
        <f>K257</f>
        <v>0</v>
      </c>
    </row>
    <row r="257" spans="1:11" ht="57" customHeight="1">
      <c r="A257" s="8"/>
      <c r="B257" s="9"/>
      <c r="C257" s="236" t="s">
        <v>166</v>
      </c>
      <c r="D257" s="94" t="s">
        <v>39</v>
      </c>
      <c r="E257" s="33" t="s">
        <v>101</v>
      </c>
      <c r="F257" s="33" t="s">
        <v>103</v>
      </c>
      <c r="G257" s="33" t="s">
        <v>86</v>
      </c>
      <c r="H257" s="34"/>
      <c r="I257" s="70">
        <f t="shared" si="29"/>
        <v>8</v>
      </c>
      <c r="J257" s="70">
        <f t="shared" si="29"/>
        <v>0</v>
      </c>
      <c r="K257" s="71">
        <f>K258</f>
        <v>0</v>
      </c>
    </row>
    <row r="258" spans="1:11" ht="17.25">
      <c r="A258" s="8"/>
      <c r="B258" s="9"/>
      <c r="C258" s="237" t="s">
        <v>137</v>
      </c>
      <c r="D258" s="41" t="s">
        <v>39</v>
      </c>
      <c r="E258" s="158" t="s">
        <v>101</v>
      </c>
      <c r="F258" s="158" t="s">
        <v>103</v>
      </c>
      <c r="G258" s="158" t="s">
        <v>86</v>
      </c>
      <c r="H258" s="61" t="s">
        <v>136</v>
      </c>
      <c r="I258" s="238">
        <f>15.9-7.9</f>
        <v>8</v>
      </c>
      <c r="J258" s="238">
        <v>0</v>
      </c>
      <c r="K258" s="239">
        <v>0</v>
      </c>
    </row>
    <row r="259" spans="1:11" ht="34.5">
      <c r="A259" s="8"/>
      <c r="B259" s="9"/>
      <c r="C259" s="72" t="s">
        <v>116</v>
      </c>
      <c r="D259" s="25" t="s">
        <v>39</v>
      </c>
      <c r="E259" s="64" t="s">
        <v>101</v>
      </c>
      <c r="F259" s="33" t="s">
        <v>114</v>
      </c>
      <c r="G259" s="64"/>
      <c r="H259" s="190"/>
      <c r="I259" s="82">
        <f>I260</f>
        <v>7.9</v>
      </c>
      <c r="J259" s="82">
        <f>J260</f>
        <v>0</v>
      </c>
      <c r="K259" s="82">
        <f>K260</f>
        <v>0</v>
      </c>
    </row>
    <row r="260" spans="1:11" ht="17.25">
      <c r="A260" s="8"/>
      <c r="B260" s="9"/>
      <c r="C260" s="100" t="s">
        <v>52</v>
      </c>
      <c r="D260" s="98" t="s">
        <v>39</v>
      </c>
      <c r="E260" s="25" t="s">
        <v>101</v>
      </c>
      <c r="F260" s="25" t="s">
        <v>114</v>
      </c>
      <c r="G260" s="25" t="s">
        <v>64</v>
      </c>
      <c r="H260" s="28"/>
      <c r="I260" s="231">
        <f aca="true" t="shared" si="30" ref="I260:J262">I261</f>
        <v>7.9</v>
      </c>
      <c r="J260" s="231">
        <f t="shared" si="30"/>
        <v>0</v>
      </c>
      <c r="K260" s="232">
        <f>K261</f>
        <v>0</v>
      </c>
    </row>
    <row r="261" spans="1:11" ht="17.25">
      <c r="A261" s="8"/>
      <c r="B261" s="9"/>
      <c r="C261" s="45" t="s">
        <v>1</v>
      </c>
      <c r="D261" s="98" t="s">
        <v>39</v>
      </c>
      <c r="E261" s="25" t="s">
        <v>101</v>
      </c>
      <c r="F261" s="25" t="s">
        <v>114</v>
      </c>
      <c r="G261" s="25" t="s">
        <v>65</v>
      </c>
      <c r="H261" s="28"/>
      <c r="I261" s="231">
        <f t="shared" si="30"/>
        <v>7.9</v>
      </c>
      <c r="J261" s="231">
        <f t="shared" si="30"/>
        <v>0</v>
      </c>
      <c r="K261" s="232">
        <f>K262</f>
        <v>0</v>
      </c>
    </row>
    <row r="262" spans="1:11" ht="51.75">
      <c r="A262" s="8"/>
      <c r="B262" s="9"/>
      <c r="C262" s="236" t="s">
        <v>166</v>
      </c>
      <c r="D262" s="94" t="s">
        <v>39</v>
      </c>
      <c r="E262" s="33" t="s">
        <v>101</v>
      </c>
      <c r="F262" s="33" t="s">
        <v>114</v>
      </c>
      <c r="G262" s="33" t="s">
        <v>86</v>
      </c>
      <c r="H262" s="34"/>
      <c r="I262" s="70">
        <f t="shared" si="30"/>
        <v>7.9</v>
      </c>
      <c r="J262" s="70">
        <f t="shared" si="30"/>
        <v>0</v>
      </c>
      <c r="K262" s="71">
        <f>K263</f>
        <v>0</v>
      </c>
    </row>
    <row r="263" spans="1:11" ht="18" thickBot="1">
      <c r="A263" s="8"/>
      <c r="B263" s="9"/>
      <c r="C263" s="237" t="s">
        <v>137</v>
      </c>
      <c r="D263" s="41" t="s">
        <v>39</v>
      </c>
      <c r="E263" s="158" t="s">
        <v>101</v>
      </c>
      <c r="F263" s="158" t="s">
        <v>114</v>
      </c>
      <c r="G263" s="158" t="s">
        <v>86</v>
      </c>
      <c r="H263" s="61" t="s">
        <v>136</v>
      </c>
      <c r="I263" s="238">
        <v>7.9</v>
      </c>
      <c r="J263" s="238">
        <v>0</v>
      </c>
      <c r="K263" s="239">
        <v>0</v>
      </c>
    </row>
    <row r="264" spans="1:11" ht="36.75" customHeight="1" thickBot="1">
      <c r="A264" s="307"/>
      <c r="B264" s="307"/>
      <c r="C264" s="240" t="s">
        <v>35</v>
      </c>
      <c r="D264" s="241"/>
      <c r="E264" s="241"/>
      <c r="F264" s="242"/>
      <c r="G264" s="242"/>
      <c r="H264" s="243"/>
      <c r="I264" s="244">
        <f>I18+I241</f>
        <v>35947.700000000004</v>
      </c>
      <c r="J264" s="244">
        <f>J18+J241</f>
        <v>16065.100000000002</v>
      </c>
      <c r="K264" s="245">
        <f>K18+K241</f>
        <v>16215.4</v>
      </c>
    </row>
    <row r="265" spans="1:11" ht="36.75" customHeight="1">
      <c r="A265" s="10"/>
      <c r="B265" s="10"/>
      <c r="C265" s="246"/>
      <c r="D265" s="247"/>
      <c r="E265" s="247"/>
      <c r="F265" s="248"/>
      <c r="G265" s="248"/>
      <c r="H265" s="249"/>
      <c r="I265" s="250"/>
      <c r="J265" s="250"/>
      <c r="K265" s="250"/>
    </row>
    <row r="266" spans="9:11" ht="36" customHeight="1">
      <c r="I266" s="251"/>
      <c r="J266" s="251"/>
      <c r="K266" s="251"/>
    </row>
    <row r="267" spans="9:11" ht="36" customHeight="1">
      <c r="I267" s="252"/>
      <c r="J267" s="252"/>
      <c r="K267" s="252"/>
    </row>
    <row r="268" ht="36" customHeight="1"/>
    <row r="269" ht="36" customHeight="1"/>
    <row r="270" spans="9:11" ht="36" customHeight="1">
      <c r="I270" s="252"/>
      <c r="J270" s="252"/>
      <c r="K270" s="252"/>
    </row>
    <row r="271" ht="12.75">
      <c r="K271" s="253"/>
    </row>
    <row r="272" ht="12.75">
      <c r="I272" s="253"/>
    </row>
  </sheetData>
  <sheetProtection/>
  <autoFilter ref="A17:K264"/>
  <mergeCells count="16">
    <mergeCell ref="H1:K1"/>
    <mergeCell ref="C2:K2"/>
    <mergeCell ref="C3:K3"/>
    <mergeCell ref="C4:K4"/>
    <mergeCell ref="C5:K5"/>
    <mergeCell ref="H6:K6"/>
    <mergeCell ref="A13:K13"/>
    <mergeCell ref="B14:K14"/>
    <mergeCell ref="A19:A234"/>
    <mergeCell ref="A264:B264"/>
    <mergeCell ref="C7:K7"/>
    <mergeCell ref="C8:K8"/>
    <mergeCell ref="C9:K9"/>
    <mergeCell ref="C10:K10"/>
    <mergeCell ref="C11:K11"/>
    <mergeCell ref="A12:K12"/>
  </mergeCells>
  <printOptions horizontalCentered="1"/>
  <pageMargins left="0.3937007874015748" right="0.1968503937007874" top="0.1968503937007874" bottom="0.1968503937007874" header="0.5118110236220472" footer="0.5118110236220472"/>
  <pageSetup fitToHeight="9" fitToWidth="1" horizontalDpi="600" verticalDpi="6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Ольга Лапшина</cp:lastModifiedBy>
  <cp:lastPrinted>2023-12-06T13:24:45Z</cp:lastPrinted>
  <dcterms:created xsi:type="dcterms:W3CDTF">2008-08-27T10:21:53Z</dcterms:created>
  <dcterms:modified xsi:type="dcterms:W3CDTF">2023-12-06T13:25:56Z</dcterms:modified>
  <cp:category/>
  <cp:version/>
  <cp:contentType/>
  <cp:contentStatus/>
</cp:coreProperties>
</file>