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сент" sheetId="1" r:id="rId1"/>
  </sheets>
  <definedNames>
    <definedName name="_xlnm._FilterDatabase" localSheetId="0" hidden="1">'сент'!$A$13:$G$268</definedName>
    <definedName name="_xlnm.Print_Titles" localSheetId="0">'сент'!$13:$14</definedName>
    <definedName name="_xlnm.Print_Area" localSheetId="0">'сент'!$A$1:$G$268</definedName>
  </definedNames>
  <calcPr fullCalcOnLoad="1"/>
</workbook>
</file>

<file path=xl/sharedStrings.xml><?xml version="1.0" encoding="utf-8"?>
<sst xmlns="http://schemas.openxmlformats.org/spreadsheetml/2006/main" count="737" uniqueCount="283">
  <si>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</si>
  <si>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</si>
  <si>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</si>
  <si>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</si>
  <si>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</si>
  <si>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</si>
  <si>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</si>
  <si>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</si>
  <si>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</si>
  <si>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</si>
  <si>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</si>
  <si>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</si>
  <si>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</si>
  <si>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</si>
  <si>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</si>
  <si>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</si>
  <si>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</si>
  <si>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</si>
  <si>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</si>
  <si>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</si>
  <si>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</si>
  <si>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</si>
  <si>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</si>
  <si>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</si>
  <si>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</si>
  <si>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</si>
  <si>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</si>
  <si>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</si>
  <si>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</si>
  <si>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</si>
  <si>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</si>
  <si>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</si>
  <si>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</si>
  <si>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</si>
  <si>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</si>
  <si>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</si>
  <si>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</si>
  <si>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</si>
  <si>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</si>
  <si>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</si>
  <si>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</si>
  <si>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</si>
  <si>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</si>
  <si>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</si>
  <si>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</si>
  <si>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</si>
  <si>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</si>
  <si>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</si>
  <si>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</si>
  <si>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</si>
  <si>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</si>
  <si>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</si>
  <si>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</si>
  <si>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</si>
  <si>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</si>
  <si>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</si>
  <si>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</si>
  <si>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</si>
  <si>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</si>
  <si>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</si>
  <si>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</si>
  <si>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</si>
  <si>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</si>
  <si>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</si>
  <si>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17 0 00 00000</t>
  </si>
  <si>
    <t xml:space="preserve">Мероприятия направленные на снижение затрат по уличному освещению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</si>
  <si>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</si>
  <si>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</si>
  <si>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</si>
  <si>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</si>
  <si>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</si>
  <si>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</si>
  <si>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</si>
  <si>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</si>
  <si>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</si>
  <si>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</si>
  <si>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</si>
  <si>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</si>
  <si>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</si>
  <si>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</si>
  <si>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</si>
  <si>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</si>
  <si>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</si>
  <si>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</si>
  <si>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</si>
  <si>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</si>
  <si>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</si>
  <si>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</si>
  <si>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</si>
  <si>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</si>
  <si>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</si>
  <si>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</si>
  <si>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</si>
  <si>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</si>
  <si>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</si>
  <si>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</si>
  <si>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</si>
  <si>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</si>
  <si>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</si>
  <si>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</si>
  <si>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</si>
  <si>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</si>
  <si>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</si>
  <si>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</si>
  <si>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</si>
  <si>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</si>
  <si>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</si>
  <si>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</si>
  <si>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</si>
  <si>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</si>
  <si>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</si>
  <si>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</si>
  <si>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</si>
  <si>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</si>
  <si>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</si>
  <si>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</si>
  <si>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Поддержка развития общественной инфраструктуры муниципального значения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</si>
  <si>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</si>
  <si>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</si>
  <si>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</si>
  <si>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</si>
  <si>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</si>
  <si>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</si>
  <si>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</si>
  <si>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</si>
  <si>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</si>
  <si>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</si>
  <si>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</si>
  <si>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</si>
  <si>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</si>
  <si>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</si>
  <si>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</si>
  <si>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</si>
  <si>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</si>
  <si>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</si>
  <si>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</si>
  <si>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</si>
  <si>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</si>
  <si>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</si>
  <si>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</si>
  <si>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 xml:space="preserve"> 2022 год 
сумма
(тысяч рублей)</t>
  </si>
  <si>
    <t xml:space="preserve"> 2023 год 
сумма
(тысяч рублей)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</si>
  <si>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</si>
  <si>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</si>
  <si>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</si>
  <si>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</si>
  <si>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</si>
  <si>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</si>
  <si>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</si>
  <si>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</si>
  <si>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</si>
  <si>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</si>
  <si>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</si>
  <si>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</si>
  <si>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</si>
  <si>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</si>
  <si>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</si>
  <si>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2022 год и на плановый период 2023 и 2024 годов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</si>
  <si>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</si>
  <si>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</si>
  <si>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</si>
  <si>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</si>
  <si>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</si>
  <si>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</si>
  <si>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</si>
  <si>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</si>
  <si>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</si>
  <si>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"14"декабря 2021 г. № 31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</si>
  <si>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</si>
  <si>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</si>
  <si>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</si>
  <si>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</si>
  <si>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</si>
  <si>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</si>
  <si>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</si>
  <si>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</si>
  <si>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</si>
  <si>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</si>
  <si>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</si>
  <si>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</si>
  <si>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</si>
  <si>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</si>
  <si>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</si>
  <si>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</si>
  <si>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</si>
  <si>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</si>
  <si>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</si>
  <si>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</si>
  <si>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</si>
  <si>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01 S0140</t>
  </si>
  <si>
    <t>16 4 02 00000</t>
  </si>
  <si>
    <t>16 4 02 14750</t>
  </si>
  <si>
    <t>17 4 01 00000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</si>
  <si>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</si>
  <si>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17 4 01 15520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</si>
  <si>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</si>
  <si>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</si>
  <si>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</si>
  <si>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</si>
  <si>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</si>
  <si>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</si>
  <si>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</si>
  <si>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</si>
  <si>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</si>
  <si>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</si>
  <si>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</si>
  <si>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</si>
  <si>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</si>
  <si>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</si>
  <si>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</si>
  <si>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</si>
  <si>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</si>
  <si>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</si>
  <si>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</si>
  <si>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</si>
  <si>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</si>
  <si>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</si>
  <si>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</si>
  <si>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</si>
  <si>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</si>
  <si>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</si>
  <si>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</si>
  <si>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</si>
  <si>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</si>
  <si>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</si>
  <si>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</si>
  <si>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</si>
  <si>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</si>
  <si>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</si>
  <si>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</si>
  <si>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</si>
  <si>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</si>
  <si>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</si>
  <si>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</si>
  <si>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</si>
  <si>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</si>
  <si>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</si>
  <si>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</si>
  <si>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</si>
  <si>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</si>
  <si>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</si>
  <si>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</si>
  <si>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</si>
  <si>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</si>
  <si>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</si>
  <si>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</si>
  <si>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</si>
  <si>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</si>
  <si>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</si>
  <si>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</si>
  <si>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</si>
  <si>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</si>
  <si>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(в редакции решения совета депутатов</t>
  </si>
  <si>
    <t>50 8 01 S4960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</si>
  <si>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</si>
  <si>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</si>
  <si>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</si>
  <si>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Комплекс процессных мероприятий</t>
  </si>
  <si>
    <t>17 4 00 00000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</si>
  <si>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</si>
  <si>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</si>
  <si>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</si>
  <si>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</si>
  <si>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</si>
  <si>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</si>
  <si>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</si>
  <si>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</si>
  <si>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</si>
  <si>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</si>
  <si>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</si>
  <si>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50 8 00 00000</t>
  </si>
  <si>
    <t>Мероприятия, направленные на достижение целей проектов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</si>
  <si>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</si>
  <si>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</si>
  <si>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98 9 09 06570</t>
  </si>
  <si>
    <t>98 9 09 15700</t>
  </si>
  <si>
    <t>Мероприятия в целях разработки схемы водоснабжения и водоотведения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</si>
  <si>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</si>
  <si>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</si>
  <si>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</si>
  <si>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98 9 09 15000</t>
  </si>
  <si>
    <t>Мероприятия в области жилищного хозяйства</t>
  </si>
  <si>
    <t>от "09" сентября 2022 г № 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</si>
</sst>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2"/>
      <color indexed="3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7030A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7" xfId="0" applyNumberFormat="1" applyFont="1" applyFill="1" applyBorder="1" applyAlignment="1">
      <alignment horizontal="right"/>
    </xf>
    <xf numFmtId="174" fontId="10" fillId="32" borderId="18" xfId="0" applyNumberFormat="1" applyFont="1" applyFill="1" applyBorder="1" applyAlignment="1">
      <alignment horizontal="right"/>
    </xf>
    <xf numFmtId="0" fontId="11" fillId="32" borderId="15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0" fontId="8" fillId="32" borderId="20" xfId="0" applyNumberFormat="1" applyFont="1" applyFill="1" applyBorder="1" applyAlignment="1">
      <alignment horizontal="left" wrapText="1"/>
    </xf>
    <xf numFmtId="49" fontId="8" fillId="32" borderId="21" xfId="0" applyNumberFormat="1" applyFont="1" applyFill="1" applyBorder="1" applyAlignment="1">
      <alignment horizontal="center"/>
    </xf>
    <xf numFmtId="174" fontId="8" fillId="32" borderId="22" xfId="0" applyNumberFormat="1" applyFont="1" applyFill="1" applyBorder="1" applyAlignment="1">
      <alignment horizontal="right"/>
    </xf>
    <xf numFmtId="174" fontId="8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left" wrapText="1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49" fontId="8" fillId="32" borderId="37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0" fontId="8" fillId="32" borderId="38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left" wrapText="1"/>
    </xf>
    <xf numFmtId="49" fontId="8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37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49" fontId="8" fillId="32" borderId="43" xfId="0" applyNumberFormat="1" applyFont="1" applyFill="1" applyBorder="1" applyAlignment="1">
      <alignment horizontal="center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0" fontId="8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174" fontId="8" fillId="32" borderId="49" xfId="0" applyNumberFormat="1" applyFont="1" applyFill="1" applyBorder="1" applyAlignment="1">
      <alignment horizontal="right"/>
    </xf>
    <xf numFmtId="174" fontId="8" fillId="32" borderId="50" xfId="0" applyNumberFormat="1" applyFont="1" applyFill="1" applyBorder="1" applyAlignment="1">
      <alignment horizontal="right"/>
    </xf>
    <xf numFmtId="49" fontId="10" fillId="32" borderId="37" xfId="0" applyNumberFormat="1" applyFont="1" applyFill="1" applyBorder="1" applyAlignment="1">
      <alignment horizontal="left" wrapText="1"/>
    </xf>
    <xf numFmtId="174" fontId="10" fillId="32" borderId="22" xfId="0" applyNumberFormat="1" applyFont="1" applyFill="1" applyBorder="1" applyAlignment="1">
      <alignment horizontal="right"/>
    </xf>
    <xf numFmtId="174" fontId="10" fillId="32" borderId="23" xfId="0" applyNumberFormat="1" applyFont="1" applyFill="1" applyBorder="1" applyAlignment="1">
      <alignment horizontal="right"/>
    </xf>
    <xf numFmtId="49" fontId="10" fillId="32" borderId="51" xfId="0" applyNumberFormat="1" applyFont="1" applyFill="1" applyBorder="1" applyAlignment="1">
      <alignment horizontal="left" wrapText="1"/>
    </xf>
    <xf numFmtId="49" fontId="10" fillId="32" borderId="52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center"/>
    </xf>
    <xf numFmtId="174" fontId="10" fillId="32" borderId="52" xfId="0" applyNumberFormat="1" applyFont="1" applyFill="1" applyBorder="1" applyAlignment="1">
      <alignment horizontal="right"/>
    </xf>
    <xf numFmtId="49" fontId="10" fillId="32" borderId="22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49" fontId="8" fillId="32" borderId="48" xfId="0" applyNumberFormat="1" applyFont="1" applyFill="1" applyBorder="1" applyAlignment="1">
      <alignment horizontal="left" wrapText="1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40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center"/>
    </xf>
    <xf numFmtId="174" fontId="10" fillId="32" borderId="49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left" wrapText="1"/>
    </xf>
    <xf numFmtId="49" fontId="8" fillId="32" borderId="56" xfId="0" applyNumberFormat="1" applyFont="1" applyFill="1" applyBorder="1" applyAlignment="1">
      <alignment horizontal="center"/>
    </xf>
    <xf numFmtId="174" fontId="8" fillId="32" borderId="56" xfId="0" applyNumberFormat="1" applyFont="1" applyFill="1" applyBorder="1" applyAlignment="1">
      <alignment horizontal="right"/>
    </xf>
    <xf numFmtId="49" fontId="11" fillId="32" borderId="57" xfId="0" applyNumberFormat="1" applyFont="1" applyFill="1" applyBorder="1" applyAlignment="1">
      <alignment horizontal="left" wrapText="1"/>
    </xf>
    <xf numFmtId="49" fontId="11" fillId="32" borderId="58" xfId="0" applyNumberFormat="1" applyFont="1" applyFill="1" applyBorder="1" applyAlignment="1">
      <alignment horizontal="center"/>
    </xf>
    <xf numFmtId="49" fontId="12" fillId="32" borderId="58" xfId="0" applyNumberFormat="1" applyFont="1" applyFill="1" applyBorder="1" applyAlignment="1">
      <alignment horizontal="center"/>
    </xf>
    <xf numFmtId="49" fontId="12" fillId="32" borderId="59" xfId="0" applyNumberFormat="1" applyFont="1" applyFill="1" applyBorder="1" applyAlignment="1">
      <alignment horizontal="center"/>
    </xf>
    <xf numFmtId="174" fontId="10" fillId="32" borderId="58" xfId="0" applyNumberFormat="1" applyFont="1" applyFill="1" applyBorder="1" applyAlignment="1">
      <alignment horizontal="right"/>
    </xf>
    <xf numFmtId="174" fontId="10" fillId="32" borderId="60" xfId="0" applyNumberFormat="1" applyFont="1" applyFill="1" applyBorder="1" applyAlignment="1">
      <alignment horizontal="right"/>
    </xf>
    <xf numFmtId="49" fontId="8" fillId="32" borderId="6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2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49" fontId="12" fillId="32" borderId="64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174" fontId="10" fillId="32" borderId="65" xfId="0" applyNumberFormat="1" applyFont="1" applyFill="1" applyBorder="1" applyAlignment="1">
      <alignment horizontal="right"/>
    </xf>
    <xf numFmtId="49" fontId="10" fillId="32" borderId="16" xfId="0" applyNumberFormat="1" applyFont="1" applyFill="1" applyBorder="1" applyAlignment="1">
      <alignment horizontal="center" wrapText="1"/>
    </xf>
    <xf numFmtId="49" fontId="10" fillId="32" borderId="66" xfId="0" applyNumberFormat="1" applyFont="1" applyFill="1" applyBorder="1" applyAlignment="1">
      <alignment horizontal="center" wrapText="1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68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2" xfId="0" applyNumberFormat="1" applyFont="1" applyFill="1" applyBorder="1" applyAlignment="1">
      <alignment horizontal="center" wrapText="1"/>
    </xf>
    <xf numFmtId="49" fontId="12" fillId="32" borderId="69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 wrapText="1"/>
    </xf>
    <xf numFmtId="49" fontId="12" fillId="32" borderId="63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 wrapText="1"/>
    </xf>
    <xf numFmtId="49" fontId="12" fillId="32" borderId="64" xfId="0" applyNumberFormat="1" applyFont="1" applyFill="1" applyBorder="1" applyAlignment="1">
      <alignment horizontal="center" wrapText="1"/>
    </xf>
    <xf numFmtId="49" fontId="8" fillId="32" borderId="71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1" xfId="0" applyNumberFormat="1" applyFont="1" applyFill="1" applyBorder="1" applyAlignment="1">
      <alignment horizontal="right"/>
    </xf>
    <xf numFmtId="174" fontId="12" fillId="32" borderId="72" xfId="0" applyNumberFormat="1" applyFont="1" applyFill="1" applyBorder="1" applyAlignment="1">
      <alignment horizontal="right"/>
    </xf>
    <xf numFmtId="174" fontId="12" fillId="32" borderId="58" xfId="0" applyNumberFormat="1" applyFont="1" applyFill="1" applyBorder="1" applyAlignment="1">
      <alignment horizontal="right"/>
    </xf>
    <xf numFmtId="174" fontId="12" fillId="32" borderId="60" xfId="0" applyNumberFormat="1" applyFont="1" applyFill="1" applyBorder="1" applyAlignment="1">
      <alignment horizontal="right"/>
    </xf>
    <xf numFmtId="49" fontId="12" fillId="32" borderId="55" xfId="0" applyNumberFormat="1" applyFont="1" applyFill="1" applyBorder="1" applyAlignment="1">
      <alignment horizontal="left" wrapText="1"/>
    </xf>
    <xf numFmtId="49" fontId="12" fillId="32" borderId="73" xfId="0" applyNumberFormat="1" applyFont="1" applyFill="1" applyBorder="1" applyAlignment="1">
      <alignment horizontal="left" wrapText="1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49" fontId="8" fillId="32" borderId="75" xfId="0" applyNumberFormat="1" applyFont="1" applyFill="1" applyBorder="1" applyAlignment="1">
      <alignment horizontal="left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77" xfId="0" applyNumberFormat="1" applyFont="1" applyFill="1" applyBorder="1" applyAlignment="1">
      <alignment horizontal="center"/>
    </xf>
    <xf numFmtId="174" fontId="12" fillId="32" borderId="77" xfId="0" applyNumberFormat="1" applyFont="1" applyFill="1" applyBorder="1" applyAlignment="1">
      <alignment horizontal="right"/>
    </xf>
    <xf numFmtId="174" fontId="12" fillId="32" borderId="78" xfId="0" applyNumberFormat="1" applyFont="1" applyFill="1" applyBorder="1" applyAlignment="1">
      <alignment horizontal="right"/>
    </xf>
    <xf numFmtId="49" fontId="12" fillId="32" borderId="79" xfId="0" applyNumberFormat="1" applyFont="1" applyFill="1" applyBorder="1" applyAlignment="1">
      <alignment horizontal="left" wrapText="1"/>
    </xf>
    <xf numFmtId="49" fontId="12" fillId="32" borderId="80" xfId="0" applyNumberFormat="1" applyFont="1" applyFill="1" applyBorder="1" applyAlignment="1">
      <alignment horizontal="left" wrapText="1"/>
    </xf>
    <xf numFmtId="49" fontId="12" fillId="32" borderId="81" xfId="0" applyNumberFormat="1" applyFont="1" applyFill="1" applyBorder="1" applyAlignment="1">
      <alignment horizontal="center"/>
    </xf>
    <xf numFmtId="174" fontId="12" fillId="32" borderId="81" xfId="0" applyNumberFormat="1" applyFont="1" applyFill="1" applyBorder="1" applyAlignment="1">
      <alignment horizontal="right"/>
    </xf>
    <xf numFmtId="174" fontId="12" fillId="32" borderId="82" xfId="0" applyNumberFormat="1" applyFont="1" applyFill="1" applyBorder="1" applyAlignment="1">
      <alignment horizontal="right"/>
    </xf>
    <xf numFmtId="188" fontId="11" fillId="32" borderId="20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174" fontId="11" fillId="32" borderId="22" xfId="0" applyNumberFormat="1" applyFont="1" applyFill="1" applyBorder="1" applyAlignment="1">
      <alignment horizontal="right"/>
    </xf>
    <xf numFmtId="174" fontId="11" fillId="32" borderId="23" xfId="0" applyNumberFormat="1" applyFont="1" applyFill="1" applyBorder="1" applyAlignment="1">
      <alignment horizontal="right"/>
    </xf>
    <xf numFmtId="0" fontId="8" fillId="32" borderId="71" xfId="0" applyNumberFormat="1" applyFont="1" applyFill="1" applyBorder="1" applyAlignment="1">
      <alignment horizontal="left" wrapText="1"/>
    </xf>
    <xf numFmtId="188" fontId="11" fillId="32" borderId="15" xfId="0" applyNumberFormat="1" applyFont="1" applyFill="1" applyBorder="1" applyAlignment="1">
      <alignment horizontal="left" wrapText="1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85" xfId="0" applyNumberFormat="1" applyFont="1" applyFill="1" applyBorder="1" applyAlignment="1">
      <alignment horizontal="center"/>
    </xf>
    <xf numFmtId="174" fontId="12" fillId="32" borderId="85" xfId="0" applyNumberFormat="1" applyFont="1" applyFill="1" applyBorder="1" applyAlignment="1">
      <alignment horizontal="right"/>
    </xf>
    <xf numFmtId="174" fontId="12" fillId="32" borderId="86" xfId="0" applyNumberFormat="1" applyFont="1" applyFill="1" applyBorder="1" applyAlignment="1">
      <alignment horizontal="right"/>
    </xf>
    <xf numFmtId="49" fontId="11" fillId="32" borderId="30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5" xfId="0" applyNumberFormat="1" applyFont="1" applyFill="1" applyBorder="1" applyAlignment="1">
      <alignment horizontal="center"/>
    </xf>
    <xf numFmtId="175" fontId="12" fillId="32" borderId="25" xfId="0" applyNumberFormat="1" applyFont="1" applyFill="1" applyBorder="1" applyAlignment="1">
      <alignment horizontal="right"/>
    </xf>
    <xf numFmtId="175" fontId="12" fillId="32" borderId="26" xfId="0" applyNumberFormat="1" applyFont="1" applyFill="1" applyBorder="1" applyAlignment="1">
      <alignment horizontal="right"/>
    </xf>
    <xf numFmtId="49" fontId="12" fillId="32" borderId="87" xfId="0" applyNumberFormat="1" applyFont="1" applyFill="1" applyBorder="1" applyAlignment="1">
      <alignment horizontal="left" wrapText="1"/>
    </xf>
    <xf numFmtId="0" fontId="12" fillId="32" borderId="28" xfId="0" applyNumberFormat="1" applyFont="1" applyFill="1" applyBorder="1" applyAlignment="1">
      <alignment horizontal="center"/>
    </xf>
    <xf numFmtId="175" fontId="12" fillId="32" borderId="28" xfId="0" applyNumberFormat="1" applyFont="1" applyFill="1" applyBorder="1" applyAlignment="1">
      <alignment horizontal="right"/>
    </xf>
    <xf numFmtId="175" fontId="12" fillId="32" borderId="29" xfId="0" applyNumberFormat="1" applyFont="1" applyFill="1" applyBorder="1" applyAlignment="1">
      <alignment horizontal="right"/>
    </xf>
    <xf numFmtId="0" fontId="8" fillId="32" borderId="71" xfId="0" applyFont="1" applyFill="1" applyBorder="1" applyAlignment="1">
      <alignment wrapText="1"/>
    </xf>
    <xf numFmtId="175" fontId="12" fillId="32" borderId="46" xfId="0" applyNumberFormat="1" applyFont="1" applyFill="1" applyBorder="1" applyAlignment="1">
      <alignment horizontal="right"/>
    </xf>
    <xf numFmtId="175" fontId="12" fillId="32" borderId="47" xfId="0" applyNumberFormat="1" applyFont="1" applyFill="1" applyBorder="1" applyAlignment="1">
      <alignment horizontal="right"/>
    </xf>
    <xf numFmtId="49" fontId="8" fillId="32" borderId="20" xfId="0" applyNumberFormat="1" applyFont="1" applyFill="1" applyBorder="1" applyAlignment="1">
      <alignment horizontal="left" wrapText="1"/>
    </xf>
    <xf numFmtId="174" fontId="8" fillId="32" borderId="21" xfId="0" applyNumberFormat="1" applyFont="1" applyFill="1" applyBorder="1" applyAlignment="1">
      <alignment horizontal="right"/>
    </xf>
    <xf numFmtId="174" fontId="8" fillId="32" borderId="72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left" wrapText="1"/>
    </xf>
    <xf numFmtId="49" fontId="8" fillId="32" borderId="8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left" wrapText="1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49" fontId="8" fillId="32" borderId="89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center"/>
    </xf>
    <xf numFmtId="174" fontId="8" fillId="32" borderId="90" xfId="0" applyNumberFormat="1" applyFont="1" applyFill="1" applyBorder="1" applyAlignment="1">
      <alignment horizontal="right"/>
    </xf>
    <xf numFmtId="174" fontId="8" fillId="32" borderId="91" xfId="0" applyNumberFormat="1" applyFont="1" applyFill="1" applyBorder="1" applyAlignment="1">
      <alignment horizontal="right"/>
    </xf>
    <xf numFmtId="0" fontId="12" fillId="32" borderId="27" xfId="0" applyFont="1" applyFill="1" applyBorder="1" applyAlignment="1">
      <alignment horizontal="left" wrapText="1"/>
    </xf>
    <xf numFmtId="0" fontId="8" fillId="32" borderId="88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93" xfId="0" applyNumberFormat="1" applyFont="1" applyFill="1" applyBorder="1" applyAlignment="1">
      <alignment horizontal="center"/>
    </xf>
    <xf numFmtId="174" fontId="10" fillId="32" borderId="94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8" fillId="32" borderId="77" xfId="0" applyNumberFormat="1" applyFont="1" applyFill="1" applyBorder="1" applyAlignment="1">
      <alignment horizontal="center"/>
    </xf>
    <xf numFmtId="49" fontId="8" fillId="32" borderId="81" xfId="0" applyNumberFormat="1" applyFont="1" applyFill="1" applyBorder="1" applyAlignment="1">
      <alignment horizontal="center"/>
    </xf>
    <xf numFmtId="49" fontId="10" fillId="32" borderId="95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96" xfId="0" applyNumberFormat="1" applyFont="1" applyFill="1" applyBorder="1" applyAlignment="1">
      <alignment horizontal="center"/>
    </xf>
    <xf numFmtId="174" fontId="10" fillId="32" borderId="28" xfId="0" applyNumberFormat="1" applyFont="1" applyFill="1" applyBorder="1" applyAlignment="1">
      <alignment horizontal="right"/>
    </xf>
    <xf numFmtId="49" fontId="8" fillId="32" borderId="85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0" fontId="11" fillId="32" borderId="48" xfId="0" applyNumberFormat="1" applyFont="1" applyFill="1" applyBorder="1" applyAlignment="1">
      <alignment horizontal="left" wrapText="1"/>
    </xf>
    <xf numFmtId="174" fontId="50" fillId="32" borderId="28" xfId="0" applyNumberFormat="1" applyFont="1" applyFill="1" applyBorder="1" applyAlignment="1">
      <alignment horizontal="right"/>
    </xf>
    <xf numFmtId="174" fontId="50" fillId="32" borderId="28" xfId="0" applyNumberFormat="1" applyFont="1" applyFill="1" applyBorder="1" applyAlignment="1">
      <alignment horizontal="right"/>
    </xf>
    <xf numFmtId="174" fontId="50" fillId="32" borderId="22" xfId="0" applyNumberFormat="1" applyFont="1" applyFill="1" applyBorder="1" applyAlignment="1">
      <alignment horizontal="right"/>
    </xf>
    <xf numFmtId="175" fontId="51" fillId="32" borderId="28" xfId="0" applyNumberFormat="1" applyFont="1" applyFill="1" applyBorder="1" applyAlignment="1">
      <alignment horizontal="right"/>
    </xf>
    <xf numFmtId="174" fontId="51" fillId="32" borderId="46" xfId="0" applyNumberFormat="1" applyFont="1" applyFill="1" applyBorder="1" applyAlignment="1">
      <alignment horizontal="right"/>
    </xf>
    <xf numFmtId="174" fontId="51" fillId="32" borderId="28" xfId="0" applyNumberFormat="1" applyFont="1" applyFill="1" applyBorder="1" applyAlignment="1">
      <alignment horizontal="right"/>
    </xf>
    <xf numFmtId="174" fontId="51" fillId="32" borderId="28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25</v>
      </c>
    </row>
    <row r="2" spans="1:7" ht="12" customHeight="1">
      <c r="A2" s="221" t="s">
        <v>50</v>
      </c>
      <c r="B2" s="221"/>
      <c r="C2" s="221"/>
      <c r="D2" s="221"/>
      <c r="E2" s="221"/>
      <c r="F2" s="221"/>
      <c r="G2" s="221"/>
    </row>
    <row r="3" spans="1:7" ht="12" customHeight="1">
      <c r="A3" s="221" t="s">
        <v>41</v>
      </c>
      <c r="B3" s="221"/>
      <c r="C3" s="221"/>
      <c r="D3" s="221"/>
      <c r="E3" s="221"/>
      <c r="F3" s="221"/>
      <c r="G3" s="221"/>
    </row>
    <row r="4" spans="1:7" ht="15.75">
      <c r="A4" s="221" t="s">
        <v>42</v>
      </c>
      <c r="B4" s="221"/>
      <c r="C4" s="221"/>
      <c r="D4" s="221"/>
      <c r="E4" s="221"/>
      <c r="F4" s="221"/>
      <c r="G4" s="221"/>
    </row>
    <row r="5" spans="1:7" ht="15.75">
      <c r="A5" s="221" t="s">
        <v>43</v>
      </c>
      <c r="B5" s="221"/>
      <c r="C5" s="221"/>
      <c r="D5" s="221"/>
      <c r="E5" s="221"/>
      <c r="F5" s="221"/>
      <c r="G5" s="221"/>
    </row>
    <row r="6" spans="1:7" ht="15.75">
      <c r="A6" s="221" t="s">
        <v>167</v>
      </c>
      <c r="B6" s="221"/>
      <c r="C6" s="221"/>
      <c r="D6" s="221"/>
      <c r="E6" s="221"/>
      <c r="F6" s="221"/>
      <c r="G6" s="221"/>
    </row>
    <row r="7" spans="1:7" ht="15.75" customHeight="1">
      <c r="A7" s="221" t="s">
        <v>165</v>
      </c>
      <c r="B7" s="221"/>
      <c r="C7" s="221"/>
      <c r="D7" s="221"/>
      <c r="E7" s="221"/>
      <c r="F7" s="221"/>
      <c r="G7" s="221"/>
    </row>
    <row r="8" spans="1:7" ht="15.75" customHeight="1">
      <c r="A8" s="221" t="s">
        <v>252</v>
      </c>
      <c r="B8" s="221"/>
      <c r="C8" s="221"/>
      <c r="D8" s="221"/>
      <c r="E8" s="221"/>
      <c r="F8" s="221"/>
      <c r="G8" s="221"/>
    </row>
    <row r="9" spans="1:7" ht="15.75" customHeight="1">
      <c r="A9" s="221" t="s">
        <v>282</v>
      </c>
      <c r="B9" s="221"/>
      <c r="C9" s="221"/>
      <c r="D9" s="221"/>
      <c r="E9" s="221"/>
      <c r="F9" s="221"/>
      <c r="G9" s="221"/>
    </row>
    <row r="10" spans="1:7" ht="15.75">
      <c r="A10" s="3"/>
      <c r="B10" s="3"/>
      <c r="C10" s="3"/>
      <c r="D10" s="3"/>
      <c r="E10" s="3"/>
      <c r="F10" s="3"/>
      <c r="G10" s="3"/>
    </row>
    <row r="11" spans="1:7" ht="75" customHeight="1">
      <c r="A11" s="220" t="s">
        <v>157</v>
      </c>
      <c r="B11" s="220"/>
      <c r="C11" s="220"/>
      <c r="D11" s="220"/>
      <c r="E11" s="220"/>
      <c r="F11" s="220"/>
      <c r="G11" s="220"/>
    </row>
    <row r="12" ht="13.5" customHeight="1" thickBot="1"/>
    <row r="13" spans="1:7" ht="43.5" customHeight="1" thickBot="1" thickTop="1">
      <c r="A13" s="4" t="s">
        <v>0</v>
      </c>
      <c r="B13" s="5" t="s">
        <v>1</v>
      </c>
      <c r="C13" s="5" t="s">
        <v>2</v>
      </c>
      <c r="D13" s="5" t="s">
        <v>139</v>
      </c>
      <c r="E13" s="6" t="s">
        <v>140</v>
      </c>
      <c r="F13" s="6" t="s">
        <v>141</v>
      </c>
      <c r="G13" s="6" t="s">
        <v>158</v>
      </c>
    </row>
    <row r="14" spans="1:7" ht="17.25" customHeight="1" thickBot="1" thickTop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7" ht="79.5" thickTop="1">
      <c r="A15" s="9" t="s">
        <v>168</v>
      </c>
      <c r="B15" s="10" t="s">
        <v>59</v>
      </c>
      <c r="C15" s="10"/>
      <c r="D15" s="10"/>
      <c r="E15" s="11">
        <f>E16+E24+E33</f>
        <v>1115.7</v>
      </c>
      <c r="F15" s="11">
        <f>F16+F24+F33</f>
        <v>320.7</v>
      </c>
      <c r="G15" s="12">
        <f>G16+G24+G33</f>
        <v>328.3</v>
      </c>
    </row>
    <row r="16" spans="1:7" ht="15">
      <c r="A16" s="13" t="s">
        <v>169</v>
      </c>
      <c r="B16" s="14" t="s">
        <v>171</v>
      </c>
      <c r="C16" s="14"/>
      <c r="D16" s="14"/>
      <c r="E16" s="15">
        <f aca="true" t="shared" si="0" ref="E16:G17">E17</f>
        <v>58.3</v>
      </c>
      <c r="F16" s="15">
        <f t="shared" si="0"/>
        <v>59.7</v>
      </c>
      <c r="G16" s="16">
        <f t="shared" si="0"/>
        <v>67.3</v>
      </c>
    </row>
    <row r="17" spans="1:7" ht="50.25" customHeight="1">
      <c r="A17" s="13" t="s">
        <v>170</v>
      </c>
      <c r="B17" s="14" t="s">
        <v>172</v>
      </c>
      <c r="C17" s="14"/>
      <c r="D17" s="14"/>
      <c r="E17" s="15">
        <f t="shared" si="0"/>
        <v>58.3</v>
      </c>
      <c r="F17" s="15">
        <f t="shared" si="0"/>
        <v>59.7</v>
      </c>
      <c r="G17" s="15">
        <f>G18+G21</f>
        <v>67.3</v>
      </c>
    </row>
    <row r="18" spans="1:7" ht="33" customHeight="1">
      <c r="A18" s="17" t="s">
        <v>245</v>
      </c>
      <c r="B18" s="18" t="s">
        <v>173</v>
      </c>
      <c r="C18" s="18"/>
      <c r="D18" s="18"/>
      <c r="E18" s="19">
        <f aca="true" t="shared" si="1" ref="E18:G19">E19</f>
        <v>58.3</v>
      </c>
      <c r="F18" s="19">
        <f t="shared" si="1"/>
        <v>59.7</v>
      </c>
      <c r="G18" s="20">
        <f t="shared" si="1"/>
        <v>61.3</v>
      </c>
    </row>
    <row r="19" spans="1:7" ht="34.5" customHeight="1">
      <c r="A19" s="21" t="s">
        <v>128</v>
      </c>
      <c r="B19" s="18" t="s">
        <v>173</v>
      </c>
      <c r="C19" s="22" t="s">
        <v>117</v>
      </c>
      <c r="D19" s="22"/>
      <c r="E19" s="23">
        <f t="shared" si="1"/>
        <v>58.3</v>
      </c>
      <c r="F19" s="23">
        <f t="shared" si="1"/>
        <v>59.7</v>
      </c>
      <c r="G19" s="24">
        <f t="shared" si="1"/>
        <v>61.3</v>
      </c>
    </row>
    <row r="20" spans="1:7" ht="45.75" customHeight="1">
      <c r="A20" s="25" t="s">
        <v>145</v>
      </c>
      <c r="B20" s="18" t="s">
        <v>173</v>
      </c>
      <c r="C20" s="26" t="s">
        <v>117</v>
      </c>
      <c r="D20" s="26" t="s">
        <v>13</v>
      </c>
      <c r="E20" s="27">
        <v>58.3</v>
      </c>
      <c r="F20" s="27">
        <v>59.7</v>
      </c>
      <c r="G20" s="28">
        <v>61.3</v>
      </c>
    </row>
    <row r="21" spans="1:7" ht="34.5" customHeight="1">
      <c r="A21" s="29" t="s">
        <v>250</v>
      </c>
      <c r="B21" s="18" t="s">
        <v>251</v>
      </c>
      <c r="C21" s="18"/>
      <c r="D21" s="18"/>
      <c r="E21" s="19">
        <v>0</v>
      </c>
      <c r="F21" s="19">
        <v>0</v>
      </c>
      <c r="G21" s="20">
        <v>6</v>
      </c>
    </row>
    <row r="22" spans="1:7" ht="34.5" customHeight="1">
      <c r="A22" s="21" t="s">
        <v>128</v>
      </c>
      <c r="B22" s="18" t="s">
        <v>251</v>
      </c>
      <c r="C22" s="22" t="s">
        <v>117</v>
      </c>
      <c r="D22" s="22"/>
      <c r="E22" s="23">
        <v>0</v>
      </c>
      <c r="F22" s="23">
        <v>0</v>
      </c>
      <c r="G22" s="24">
        <v>6</v>
      </c>
    </row>
    <row r="23" spans="1:7" ht="48.75" customHeight="1">
      <c r="A23" s="25" t="s">
        <v>145</v>
      </c>
      <c r="B23" s="18" t="s">
        <v>251</v>
      </c>
      <c r="C23" s="26" t="s">
        <v>117</v>
      </c>
      <c r="D23" s="26" t="s">
        <v>13</v>
      </c>
      <c r="E23" s="27">
        <v>0</v>
      </c>
      <c r="F23" s="27">
        <v>0</v>
      </c>
      <c r="G23" s="28">
        <v>6</v>
      </c>
    </row>
    <row r="24" spans="1:7" ht="63.75" customHeight="1">
      <c r="A24" s="13" t="s">
        <v>174</v>
      </c>
      <c r="B24" s="14" t="s">
        <v>175</v>
      </c>
      <c r="C24" s="14"/>
      <c r="D24" s="14"/>
      <c r="E24" s="15">
        <f>E25+E28</f>
        <v>904</v>
      </c>
      <c r="F24" s="15">
        <f>F25+F28</f>
        <v>253</v>
      </c>
      <c r="G24" s="15">
        <f>G25+G28</f>
        <v>253</v>
      </c>
    </row>
    <row r="25" spans="1:7" ht="43.5" customHeight="1">
      <c r="A25" s="30" t="s">
        <v>177</v>
      </c>
      <c r="B25" s="18" t="s">
        <v>178</v>
      </c>
      <c r="C25" s="31"/>
      <c r="D25" s="31"/>
      <c r="E25" s="32">
        <f aca="true" t="shared" si="2" ref="E25:G29">E26</f>
        <v>39</v>
      </c>
      <c r="F25" s="32">
        <f t="shared" si="2"/>
        <v>73</v>
      </c>
      <c r="G25" s="32">
        <f t="shared" si="2"/>
        <v>73</v>
      </c>
    </row>
    <row r="26" spans="1:7" ht="30">
      <c r="A26" s="21" t="s">
        <v>128</v>
      </c>
      <c r="B26" s="33" t="s">
        <v>178</v>
      </c>
      <c r="C26" s="33" t="s">
        <v>117</v>
      </c>
      <c r="D26" s="33"/>
      <c r="E26" s="23">
        <f t="shared" si="2"/>
        <v>39</v>
      </c>
      <c r="F26" s="23">
        <f t="shared" si="2"/>
        <v>73</v>
      </c>
      <c r="G26" s="24">
        <f t="shared" si="2"/>
        <v>73</v>
      </c>
    </row>
    <row r="27" spans="1:7" ht="49.5" customHeight="1">
      <c r="A27" s="25" t="s">
        <v>145</v>
      </c>
      <c r="B27" s="34" t="s">
        <v>178</v>
      </c>
      <c r="C27" s="34" t="s">
        <v>117</v>
      </c>
      <c r="D27" s="34" t="s">
        <v>13</v>
      </c>
      <c r="E27" s="27">
        <v>39</v>
      </c>
      <c r="F27" s="27">
        <v>73</v>
      </c>
      <c r="G27" s="28">
        <v>73</v>
      </c>
    </row>
    <row r="28" spans="1:7" ht="49.5" customHeight="1">
      <c r="A28" s="30" t="s">
        <v>60</v>
      </c>
      <c r="B28" s="18" t="s">
        <v>176</v>
      </c>
      <c r="C28" s="31"/>
      <c r="D28" s="31"/>
      <c r="E28" s="32">
        <f>E29+E31</f>
        <v>865</v>
      </c>
      <c r="F28" s="32">
        <f>F29+F31</f>
        <v>180</v>
      </c>
      <c r="G28" s="32">
        <f>G29+G31</f>
        <v>180</v>
      </c>
    </row>
    <row r="29" spans="1:7" ht="49.5" customHeight="1">
      <c r="A29" s="21" t="s">
        <v>128</v>
      </c>
      <c r="B29" s="33" t="s">
        <v>176</v>
      </c>
      <c r="C29" s="33" t="s">
        <v>117</v>
      </c>
      <c r="D29" s="33"/>
      <c r="E29" s="23">
        <f t="shared" si="2"/>
        <v>795</v>
      </c>
      <c r="F29" s="23">
        <f t="shared" si="2"/>
        <v>80</v>
      </c>
      <c r="G29" s="24">
        <f t="shared" si="2"/>
        <v>80</v>
      </c>
    </row>
    <row r="30" spans="1:7" ht="49.5" customHeight="1">
      <c r="A30" s="25" t="s">
        <v>145</v>
      </c>
      <c r="B30" s="34" t="s">
        <v>176</v>
      </c>
      <c r="C30" s="34" t="s">
        <v>117</v>
      </c>
      <c r="D30" s="34" t="s">
        <v>13</v>
      </c>
      <c r="E30" s="27">
        <v>795</v>
      </c>
      <c r="F30" s="27">
        <v>80</v>
      </c>
      <c r="G30" s="28">
        <v>80</v>
      </c>
    </row>
    <row r="31" spans="1:7" ht="29.25" customHeight="1">
      <c r="A31" s="21" t="s">
        <v>127</v>
      </c>
      <c r="B31" s="33" t="s">
        <v>176</v>
      </c>
      <c r="C31" s="33" t="s">
        <v>119</v>
      </c>
      <c r="D31" s="33"/>
      <c r="E31" s="23">
        <f>E32</f>
        <v>70</v>
      </c>
      <c r="F31" s="23">
        <f>F32</f>
        <v>100</v>
      </c>
      <c r="G31" s="24">
        <f>G32</f>
        <v>100</v>
      </c>
    </row>
    <row r="32" spans="1:7" ht="29.25" customHeight="1">
      <c r="A32" s="25" t="s">
        <v>60</v>
      </c>
      <c r="B32" s="34" t="s">
        <v>176</v>
      </c>
      <c r="C32" s="34" t="s">
        <v>119</v>
      </c>
      <c r="D32" s="34" t="s">
        <v>13</v>
      </c>
      <c r="E32" s="27">
        <v>70</v>
      </c>
      <c r="F32" s="27">
        <v>100</v>
      </c>
      <c r="G32" s="28">
        <v>100</v>
      </c>
    </row>
    <row r="33" spans="1:7" ht="21.75" customHeight="1">
      <c r="A33" s="13" t="s">
        <v>169</v>
      </c>
      <c r="B33" s="14" t="s">
        <v>171</v>
      </c>
      <c r="C33" s="35"/>
      <c r="D33" s="14"/>
      <c r="E33" s="36">
        <f>E36</f>
        <v>153.4</v>
      </c>
      <c r="F33" s="36">
        <f>F36</f>
        <v>8</v>
      </c>
      <c r="G33" s="37">
        <f>G36</f>
        <v>8</v>
      </c>
    </row>
    <row r="34" spans="1:7" ht="90.75">
      <c r="A34" s="38" t="s">
        <v>246</v>
      </c>
      <c r="B34" s="14" t="s">
        <v>179</v>
      </c>
      <c r="C34" s="35"/>
      <c r="D34" s="39"/>
      <c r="E34" s="36">
        <f aca="true" t="shared" si="3" ref="E34:F36">E35</f>
        <v>153.4</v>
      </c>
      <c r="F34" s="36">
        <f t="shared" si="3"/>
        <v>8</v>
      </c>
      <c r="G34" s="37">
        <f>G35</f>
        <v>8</v>
      </c>
    </row>
    <row r="35" spans="1:7" ht="30.75" customHeight="1">
      <c r="A35" s="30" t="s">
        <v>181</v>
      </c>
      <c r="B35" s="18" t="s">
        <v>180</v>
      </c>
      <c r="C35" s="31"/>
      <c r="D35" s="31"/>
      <c r="E35" s="32">
        <f t="shared" si="3"/>
        <v>153.4</v>
      </c>
      <c r="F35" s="32">
        <f t="shared" si="3"/>
        <v>8</v>
      </c>
      <c r="G35" s="40">
        <f>G36</f>
        <v>8</v>
      </c>
    </row>
    <row r="36" spans="1:7" ht="30">
      <c r="A36" s="21" t="s">
        <v>128</v>
      </c>
      <c r="B36" s="33" t="s">
        <v>180</v>
      </c>
      <c r="C36" s="33" t="s">
        <v>117</v>
      </c>
      <c r="D36" s="33"/>
      <c r="E36" s="23">
        <f t="shared" si="3"/>
        <v>153.4</v>
      </c>
      <c r="F36" s="23">
        <f t="shared" si="3"/>
        <v>8</v>
      </c>
      <c r="G36" s="24">
        <f>G37</f>
        <v>8</v>
      </c>
    </row>
    <row r="37" spans="1:9" ht="45">
      <c r="A37" s="25" t="s">
        <v>33</v>
      </c>
      <c r="B37" s="34" t="s">
        <v>180</v>
      </c>
      <c r="C37" s="34" t="s">
        <v>117</v>
      </c>
      <c r="D37" s="34" t="s">
        <v>34</v>
      </c>
      <c r="E37" s="214">
        <f>2+153.4-2</f>
        <v>153.4</v>
      </c>
      <c r="F37" s="27">
        <v>8</v>
      </c>
      <c r="G37" s="28">
        <v>8</v>
      </c>
      <c r="I37" s="1">
        <v>-2</v>
      </c>
    </row>
    <row r="38" spans="1:7" ht="94.5">
      <c r="A38" s="41" t="s">
        <v>247</v>
      </c>
      <c r="B38" s="42" t="s">
        <v>61</v>
      </c>
      <c r="C38" s="35"/>
      <c r="D38" s="42"/>
      <c r="E38" s="43">
        <f>E39+E56</f>
        <v>3261.9</v>
      </c>
      <c r="F38" s="43">
        <f>F39+F56</f>
        <v>1514.9</v>
      </c>
      <c r="G38" s="44">
        <f>G39+G56</f>
        <v>2529.2</v>
      </c>
    </row>
    <row r="39" spans="1:7" ht="15">
      <c r="A39" s="45" t="s">
        <v>169</v>
      </c>
      <c r="B39" s="14" t="s">
        <v>182</v>
      </c>
      <c r="C39" s="14"/>
      <c r="D39" s="14"/>
      <c r="E39" s="15">
        <f>E40</f>
        <v>3255.9</v>
      </c>
      <c r="F39" s="15">
        <f>F40</f>
        <v>1508.9</v>
      </c>
      <c r="G39" s="16">
        <f>G40</f>
        <v>2523.2</v>
      </c>
    </row>
    <row r="40" spans="1:7" ht="60">
      <c r="A40" s="45" t="s">
        <v>248</v>
      </c>
      <c r="B40" s="14" t="s">
        <v>183</v>
      </c>
      <c r="C40" s="14"/>
      <c r="D40" s="14"/>
      <c r="E40" s="15">
        <f>E44+E50+E47+E41+E53</f>
        <v>3255.9</v>
      </c>
      <c r="F40" s="15">
        <f>F44+F50+F47+F41</f>
        <v>1508.9</v>
      </c>
      <c r="G40" s="15">
        <f>G44+G50+G47+G41</f>
        <v>2523.2</v>
      </c>
    </row>
    <row r="41" spans="1:7" ht="29.25" customHeight="1">
      <c r="A41" s="30" t="s">
        <v>148</v>
      </c>
      <c r="B41" s="31" t="s">
        <v>184</v>
      </c>
      <c r="C41" s="31"/>
      <c r="D41" s="31"/>
      <c r="E41" s="32">
        <f aca="true" t="shared" si="4" ref="E41:G42">E42</f>
        <v>2266.8</v>
      </c>
      <c r="F41" s="32">
        <f t="shared" si="4"/>
        <v>485.7</v>
      </c>
      <c r="G41" s="40">
        <f t="shared" si="4"/>
        <v>1500</v>
      </c>
    </row>
    <row r="42" spans="1:7" ht="30">
      <c r="A42" s="21" t="s">
        <v>128</v>
      </c>
      <c r="B42" s="31" t="s">
        <v>184</v>
      </c>
      <c r="C42" s="22" t="s">
        <v>117</v>
      </c>
      <c r="D42" s="22"/>
      <c r="E42" s="23">
        <f t="shared" si="4"/>
        <v>2266.8</v>
      </c>
      <c r="F42" s="23">
        <f t="shared" si="4"/>
        <v>485.7</v>
      </c>
      <c r="G42" s="24">
        <f t="shared" si="4"/>
        <v>1500</v>
      </c>
    </row>
    <row r="43" spans="1:7" ht="15">
      <c r="A43" s="25" t="s">
        <v>36</v>
      </c>
      <c r="B43" s="31" t="s">
        <v>184</v>
      </c>
      <c r="C43" s="26" t="s">
        <v>117</v>
      </c>
      <c r="D43" s="26" t="s">
        <v>35</v>
      </c>
      <c r="E43" s="27">
        <f>1676.8+590</f>
        <v>2266.8</v>
      </c>
      <c r="F43" s="27">
        <v>485.7</v>
      </c>
      <c r="G43" s="28">
        <v>1500</v>
      </c>
    </row>
    <row r="44" spans="1:7" ht="27" customHeight="1">
      <c r="A44" s="30" t="s">
        <v>62</v>
      </c>
      <c r="B44" s="31" t="s">
        <v>185</v>
      </c>
      <c r="C44" s="31"/>
      <c r="D44" s="31"/>
      <c r="E44" s="32">
        <f aca="true" t="shared" si="5" ref="E44:G45">E45</f>
        <v>650</v>
      </c>
      <c r="F44" s="32">
        <f t="shared" si="5"/>
        <v>650</v>
      </c>
      <c r="G44" s="40">
        <f t="shared" si="5"/>
        <v>650</v>
      </c>
    </row>
    <row r="45" spans="1:7" ht="30">
      <c r="A45" s="21" t="s">
        <v>128</v>
      </c>
      <c r="B45" s="31" t="s">
        <v>185</v>
      </c>
      <c r="C45" s="22" t="s">
        <v>117</v>
      </c>
      <c r="D45" s="22"/>
      <c r="E45" s="23">
        <f t="shared" si="5"/>
        <v>650</v>
      </c>
      <c r="F45" s="23">
        <f t="shared" si="5"/>
        <v>650</v>
      </c>
      <c r="G45" s="24">
        <f t="shared" si="5"/>
        <v>650</v>
      </c>
    </row>
    <row r="46" spans="1:7" ht="30.75" customHeight="1">
      <c r="A46" s="25" t="s">
        <v>36</v>
      </c>
      <c r="B46" s="31" t="s">
        <v>185</v>
      </c>
      <c r="C46" s="26" t="s">
        <v>117</v>
      </c>
      <c r="D46" s="26" t="s">
        <v>35</v>
      </c>
      <c r="E46" s="27">
        <v>650</v>
      </c>
      <c r="F46" s="27">
        <v>650</v>
      </c>
      <c r="G46" s="28">
        <v>650</v>
      </c>
    </row>
    <row r="47" spans="1:7" ht="66.75" customHeight="1">
      <c r="A47" s="30" t="s">
        <v>99</v>
      </c>
      <c r="B47" s="31" t="s">
        <v>186</v>
      </c>
      <c r="C47" s="31"/>
      <c r="D47" s="31"/>
      <c r="E47" s="32">
        <f aca="true" t="shared" si="6" ref="E47:G48">E48</f>
        <v>102.9</v>
      </c>
      <c r="F47" s="32">
        <f t="shared" si="6"/>
        <v>137</v>
      </c>
      <c r="G47" s="40">
        <f t="shared" si="6"/>
        <v>137</v>
      </c>
    </row>
    <row r="48" spans="1:7" ht="30.75" customHeight="1">
      <c r="A48" s="21" t="s">
        <v>128</v>
      </c>
      <c r="B48" s="31" t="s">
        <v>186</v>
      </c>
      <c r="C48" s="22" t="s">
        <v>117</v>
      </c>
      <c r="D48" s="22"/>
      <c r="E48" s="46">
        <f t="shared" si="6"/>
        <v>102.9</v>
      </c>
      <c r="F48" s="46">
        <f t="shared" si="6"/>
        <v>137</v>
      </c>
      <c r="G48" s="47">
        <f t="shared" si="6"/>
        <v>137</v>
      </c>
    </row>
    <row r="49" spans="1:9" ht="30.75" customHeight="1">
      <c r="A49" s="25" t="s">
        <v>36</v>
      </c>
      <c r="B49" s="31" t="s">
        <v>186</v>
      </c>
      <c r="C49" s="26" t="s">
        <v>117</v>
      </c>
      <c r="D49" s="26" t="s">
        <v>35</v>
      </c>
      <c r="E49" s="213">
        <f>137-34.1</f>
        <v>102.9</v>
      </c>
      <c r="F49" s="48">
        <v>137</v>
      </c>
      <c r="G49" s="49">
        <v>137</v>
      </c>
      <c r="I49" s="1">
        <v>-34.1</v>
      </c>
    </row>
    <row r="50" spans="1:7" ht="54" customHeight="1">
      <c r="A50" s="30" t="s">
        <v>63</v>
      </c>
      <c r="B50" s="31" t="s">
        <v>187</v>
      </c>
      <c r="C50" s="31"/>
      <c r="D50" s="31"/>
      <c r="E50" s="32">
        <f aca="true" t="shared" si="7" ref="E50:G51">E51</f>
        <v>236.2</v>
      </c>
      <c r="F50" s="32">
        <f t="shared" si="7"/>
        <v>236.2</v>
      </c>
      <c r="G50" s="40">
        <f t="shared" si="7"/>
        <v>236.2</v>
      </c>
    </row>
    <row r="51" spans="1:7" ht="28.5" customHeight="1">
      <c r="A51" s="21" t="s">
        <v>128</v>
      </c>
      <c r="B51" s="22" t="s">
        <v>187</v>
      </c>
      <c r="C51" s="22" t="s">
        <v>117</v>
      </c>
      <c r="D51" s="22"/>
      <c r="E51" s="46">
        <f t="shared" si="7"/>
        <v>236.2</v>
      </c>
      <c r="F51" s="46">
        <f t="shared" si="7"/>
        <v>236.2</v>
      </c>
      <c r="G51" s="47">
        <f t="shared" si="7"/>
        <v>236.2</v>
      </c>
    </row>
    <row r="52" spans="1:7" ht="28.5" customHeight="1">
      <c r="A52" s="25" t="s">
        <v>36</v>
      </c>
      <c r="B52" s="22" t="s">
        <v>187</v>
      </c>
      <c r="C52" s="26" t="s">
        <v>117</v>
      </c>
      <c r="D52" s="26" t="s">
        <v>35</v>
      </c>
      <c r="E52" s="48">
        <v>236.2</v>
      </c>
      <c r="F52" s="48">
        <v>236.2</v>
      </c>
      <c r="G52" s="49">
        <v>236.2</v>
      </c>
    </row>
    <row r="53" spans="1:7" ht="36" customHeight="1">
      <c r="A53" s="30" t="s">
        <v>152</v>
      </c>
      <c r="B53" s="31" t="s">
        <v>189</v>
      </c>
      <c r="C53" s="31"/>
      <c r="D53" s="31"/>
      <c r="E53" s="32">
        <f aca="true" t="shared" si="8" ref="E53:G54">E54</f>
        <v>0</v>
      </c>
      <c r="F53" s="32">
        <f t="shared" si="8"/>
        <v>0</v>
      </c>
      <c r="G53" s="40">
        <f t="shared" si="8"/>
        <v>0</v>
      </c>
    </row>
    <row r="54" spans="1:7" ht="28.5" customHeight="1">
      <c r="A54" s="21" t="s">
        <v>128</v>
      </c>
      <c r="B54" s="22" t="s">
        <v>189</v>
      </c>
      <c r="C54" s="22" t="s">
        <v>117</v>
      </c>
      <c r="D54" s="22"/>
      <c r="E54" s="46">
        <f t="shared" si="8"/>
        <v>0</v>
      </c>
      <c r="F54" s="46">
        <f t="shared" si="8"/>
        <v>0</v>
      </c>
      <c r="G54" s="47">
        <f t="shared" si="8"/>
        <v>0</v>
      </c>
    </row>
    <row r="55" spans="1:7" ht="28.5" customHeight="1">
      <c r="A55" s="25" t="s">
        <v>36</v>
      </c>
      <c r="B55" s="26" t="s">
        <v>189</v>
      </c>
      <c r="C55" s="26" t="s">
        <v>117</v>
      </c>
      <c r="D55" s="26" t="s">
        <v>35</v>
      </c>
      <c r="E55" s="48">
        <v>0</v>
      </c>
      <c r="F55" s="48">
        <v>0</v>
      </c>
      <c r="G55" s="49">
        <v>0</v>
      </c>
    </row>
    <row r="56" spans="1:7" ht="23.25" customHeight="1">
      <c r="A56" s="45" t="s">
        <v>169</v>
      </c>
      <c r="B56" s="14" t="s">
        <v>182</v>
      </c>
      <c r="C56" s="14"/>
      <c r="D56" s="14"/>
      <c r="E56" s="15">
        <f aca="true" t="shared" si="9" ref="E56:F59">E57</f>
        <v>6</v>
      </c>
      <c r="F56" s="15">
        <f t="shared" si="9"/>
        <v>6</v>
      </c>
      <c r="G56" s="16">
        <f>G57</f>
        <v>6</v>
      </c>
    </row>
    <row r="57" spans="1:7" ht="56.25" customHeight="1">
      <c r="A57" s="45" t="s">
        <v>188</v>
      </c>
      <c r="B57" s="14" t="s">
        <v>190</v>
      </c>
      <c r="C57" s="14"/>
      <c r="D57" s="14"/>
      <c r="E57" s="15">
        <f t="shared" si="9"/>
        <v>6</v>
      </c>
      <c r="F57" s="15">
        <f t="shared" si="9"/>
        <v>6</v>
      </c>
      <c r="G57" s="16">
        <f>G58</f>
        <v>6</v>
      </c>
    </row>
    <row r="58" spans="1:7" ht="40.5" customHeight="1">
      <c r="A58" s="30" t="s">
        <v>134</v>
      </c>
      <c r="B58" s="31" t="s">
        <v>191</v>
      </c>
      <c r="C58" s="31"/>
      <c r="D58" s="31"/>
      <c r="E58" s="32">
        <f t="shared" si="9"/>
        <v>6</v>
      </c>
      <c r="F58" s="32">
        <f t="shared" si="9"/>
        <v>6</v>
      </c>
      <c r="G58" s="40">
        <f>G59</f>
        <v>6</v>
      </c>
    </row>
    <row r="59" spans="1:7" ht="28.5" customHeight="1">
      <c r="A59" s="21" t="s">
        <v>128</v>
      </c>
      <c r="B59" s="31" t="s">
        <v>191</v>
      </c>
      <c r="C59" s="22" t="s">
        <v>117</v>
      </c>
      <c r="D59" s="22"/>
      <c r="E59" s="46">
        <f t="shared" si="9"/>
        <v>6</v>
      </c>
      <c r="F59" s="46">
        <f t="shared" si="9"/>
        <v>6</v>
      </c>
      <c r="G59" s="47">
        <f>G60</f>
        <v>6</v>
      </c>
    </row>
    <row r="60" spans="1:9" ht="28.5" customHeight="1">
      <c r="A60" s="25" t="s">
        <v>36</v>
      </c>
      <c r="B60" s="31" t="s">
        <v>191</v>
      </c>
      <c r="C60" s="26" t="s">
        <v>117</v>
      </c>
      <c r="D60" s="26" t="s">
        <v>35</v>
      </c>
      <c r="E60" s="213">
        <f>6+6-6</f>
        <v>6</v>
      </c>
      <c r="F60" s="48">
        <v>6</v>
      </c>
      <c r="G60" s="49">
        <v>6</v>
      </c>
      <c r="I60" s="1">
        <v>-6</v>
      </c>
    </row>
    <row r="61" spans="1:7" ht="98.25" customHeight="1">
      <c r="A61" s="9" t="s">
        <v>268</v>
      </c>
      <c r="B61" s="10" t="s">
        <v>64</v>
      </c>
      <c r="C61" s="50"/>
      <c r="D61" s="10"/>
      <c r="E61" s="43">
        <f>E63</f>
        <v>350</v>
      </c>
      <c r="F61" s="43">
        <f>F63</f>
        <v>100</v>
      </c>
      <c r="G61" s="44">
        <f>G63</f>
        <v>100</v>
      </c>
    </row>
    <row r="62" spans="1:7" ht="25.5" customHeight="1">
      <c r="A62" s="45" t="s">
        <v>257</v>
      </c>
      <c r="B62" s="10" t="s">
        <v>258</v>
      </c>
      <c r="C62" s="50"/>
      <c r="D62" s="10"/>
      <c r="E62" s="43">
        <f>E63</f>
        <v>350</v>
      </c>
      <c r="F62" s="43">
        <f>F63</f>
        <v>100</v>
      </c>
      <c r="G62" s="43">
        <f>G63</f>
        <v>100</v>
      </c>
    </row>
    <row r="63" spans="1:7" ht="77.25" customHeight="1">
      <c r="A63" s="9" t="s">
        <v>193</v>
      </c>
      <c r="B63" s="10" t="s">
        <v>192</v>
      </c>
      <c r="C63" s="51"/>
      <c r="D63" s="51"/>
      <c r="E63" s="43">
        <f aca="true" t="shared" si="10" ref="E63:F65">E64</f>
        <v>350</v>
      </c>
      <c r="F63" s="43">
        <f t="shared" si="10"/>
        <v>100</v>
      </c>
      <c r="G63" s="44">
        <f>G64</f>
        <v>100</v>
      </c>
    </row>
    <row r="64" spans="1:7" ht="27" customHeight="1">
      <c r="A64" s="52" t="s">
        <v>65</v>
      </c>
      <c r="B64" s="18" t="s">
        <v>194</v>
      </c>
      <c r="C64" s="53"/>
      <c r="D64" s="53"/>
      <c r="E64" s="54">
        <f t="shared" si="10"/>
        <v>350</v>
      </c>
      <c r="F64" s="54">
        <f t="shared" si="10"/>
        <v>100</v>
      </c>
      <c r="G64" s="55">
        <f>G65</f>
        <v>100</v>
      </c>
    </row>
    <row r="65" spans="1:7" ht="32.25" customHeight="1">
      <c r="A65" s="21" t="s">
        <v>128</v>
      </c>
      <c r="B65" s="18" t="s">
        <v>194</v>
      </c>
      <c r="C65" s="22" t="s">
        <v>117</v>
      </c>
      <c r="D65" s="22"/>
      <c r="E65" s="23">
        <f t="shared" si="10"/>
        <v>350</v>
      </c>
      <c r="F65" s="23">
        <f t="shared" si="10"/>
        <v>100</v>
      </c>
      <c r="G65" s="24">
        <f>G66</f>
        <v>100</v>
      </c>
    </row>
    <row r="66" spans="1:10" ht="26.25" customHeight="1">
      <c r="A66" s="25" t="s">
        <v>18</v>
      </c>
      <c r="B66" s="18" t="s">
        <v>194</v>
      </c>
      <c r="C66" s="26" t="s">
        <v>117</v>
      </c>
      <c r="D66" s="26" t="s">
        <v>19</v>
      </c>
      <c r="E66" s="214">
        <f>350-250+250</f>
        <v>350</v>
      </c>
      <c r="F66" s="27">
        <v>100</v>
      </c>
      <c r="G66" s="28">
        <v>100</v>
      </c>
      <c r="I66" s="1">
        <v>-250</v>
      </c>
      <c r="J66" s="1">
        <v>250</v>
      </c>
    </row>
    <row r="67" spans="1:7" ht="90.75" customHeight="1">
      <c r="A67" s="9" t="s">
        <v>130</v>
      </c>
      <c r="B67" s="10" t="s">
        <v>129</v>
      </c>
      <c r="C67" s="50"/>
      <c r="D67" s="10"/>
      <c r="E67" s="43">
        <f>E69</f>
        <v>50</v>
      </c>
      <c r="F67" s="43">
        <f>F69</f>
        <v>50</v>
      </c>
      <c r="G67" s="44">
        <f>G69</f>
        <v>50</v>
      </c>
    </row>
    <row r="68" spans="1:7" ht="30" customHeight="1">
      <c r="A68" s="45" t="s">
        <v>257</v>
      </c>
      <c r="B68" s="10" t="s">
        <v>259</v>
      </c>
      <c r="C68" s="50"/>
      <c r="D68" s="10"/>
      <c r="E68" s="43">
        <f>E69</f>
        <v>50</v>
      </c>
      <c r="F68" s="43">
        <f>F69</f>
        <v>50</v>
      </c>
      <c r="G68" s="43">
        <f>G69</f>
        <v>50</v>
      </c>
    </row>
    <row r="69" spans="1:7" ht="52.5" customHeight="1">
      <c r="A69" s="9" t="s">
        <v>197</v>
      </c>
      <c r="B69" s="10" t="s">
        <v>195</v>
      </c>
      <c r="C69" s="51"/>
      <c r="D69" s="51"/>
      <c r="E69" s="43">
        <f>E70</f>
        <v>50</v>
      </c>
      <c r="F69" s="43">
        <f aca="true" t="shared" si="11" ref="E69:G71">F70</f>
        <v>50</v>
      </c>
      <c r="G69" s="43">
        <f t="shared" si="11"/>
        <v>50</v>
      </c>
    </row>
    <row r="70" spans="1:7" ht="60.75" customHeight="1">
      <c r="A70" s="52" t="s">
        <v>198</v>
      </c>
      <c r="B70" s="18" t="s">
        <v>196</v>
      </c>
      <c r="C70" s="53"/>
      <c r="D70" s="53"/>
      <c r="E70" s="54">
        <f t="shared" si="11"/>
        <v>50</v>
      </c>
      <c r="F70" s="54">
        <f t="shared" si="11"/>
        <v>50</v>
      </c>
      <c r="G70" s="55">
        <f>G71</f>
        <v>50</v>
      </c>
    </row>
    <row r="71" spans="1:7" ht="34.5" customHeight="1">
      <c r="A71" s="21" t="s">
        <v>128</v>
      </c>
      <c r="B71" s="18" t="s">
        <v>196</v>
      </c>
      <c r="C71" s="22" t="s">
        <v>117</v>
      </c>
      <c r="D71" s="22"/>
      <c r="E71" s="23">
        <f t="shared" si="11"/>
        <v>50</v>
      </c>
      <c r="F71" s="23">
        <f t="shared" si="11"/>
        <v>50</v>
      </c>
      <c r="G71" s="24">
        <f>G72</f>
        <v>50</v>
      </c>
    </row>
    <row r="72" spans="1:7" ht="34.5" customHeight="1">
      <c r="A72" s="25" t="s">
        <v>150</v>
      </c>
      <c r="B72" s="18" t="s">
        <v>196</v>
      </c>
      <c r="C72" s="26" t="s">
        <v>117</v>
      </c>
      <c r="D72" s="26" t="s">
        <v>149</v>
      </c>
      <c r="E72" s="27">
        <v>50</v>
      </c>
      <c r="F72" s="27">
        <v>50</v>
      </c>
      <c r="G72" s="28">
        <v>50</v>
      </c>
    </row>
    <row r="73" spans="1:7" ht="100.5" customHeight="1">
      <c r="A73" s="9" t="s">
        <v>269</v>
      </c>
      <c r="B73" s="10" t="s">
        <v>66</v>
      </c>
      <c r="C73" s="10"/>
      <c r="D73" s="10"/>
      <c r="E73" s="36">
        <f>E74+E93</f>
        <v>4893</v>
      </c>
      <c r="F73" s="36">
        <f>F74+F93</f>
        <v>3080.9</v>
      </c>
      <c r="G73" s="37">
        <f>G74+G93</f>
        <v>3081.9</v>
      </c>
    </row>
    <row r="74" spans="1:7" ht="41.25" customHeight="1">
      <c r="A74" s="56" t="s">
        <v>169</v>
      </c>
      <c r="B74" s="14" t="s">
        <v>199</v>
      </c>
      <c r="C74" s="57"/>
      <c r="D74" s="14"/>
      <c r="E74" s="43">
        <f>E75+E89</f>
        <v>4876</v>
      </c>
      <c r="F74" s="43">
        <f>F75+F89</f>
        <v>3063.9</v>
      </c>
      <c r="G74" s="44">
        <f>G75+G89</f>
        <v>3064.9</v>
      </c>
    </row>
    <row r="75" spans="1:7" ht="49.5" customHeight="1">
      <c r="A75" s="56" t="s">
        <v>249</v>
      </c>
      <c r="B75" s="14" t="s">
        <v>200</v>
      </c>
      <c r="C75" s="57"/>
      <c r="D75" s="14"/>
      <c r="E75" s="43">
        <f>E76+E83+E86</f>
        <v>4777</v>
      </c>
      <c r="F75" s="43">
        <f>F76+F83+F86</f>
        <v>2969.9</v>
      </c>
      <c r="G75" s="44">
        <f>G76+G83+G86</f>
        <v>2969.9</v>
      </c>
    </row>
    <row r="76" spans="1:7" ht="33.75" customHeight="1">
      <c r="A76" s="58" t="s">
        <v>202</v>
      </c>
      <c r="B76" s="59" t="s">
        <v>201</v>
      </c>
      <c r="C76" s="59"/>
      <c r="D76" s="59"/>
      <c r="E76" s="19">
        <f>E77+E79+E81</f>
        <v>3168</v>
      </c>
      <c r="F76" s="19">
        <f>F77+F79</f>
        <v>2969.9</v>
      </c>
      <c r="G76" s="20">
        <f>G77+G79</f>
        <v>2969.9</v>
      </c>
    </row>
    <row r="77" spans="1:7" ht="30" customHeight="1">
      <c r="A77" s="60" t="s">
        <v>202</v>
      </c>
      <c r="B77" s="61" t="s">
        <v>201</v>
      </c>
      <c r="C77" s="62" t="s">
        <v>120</v>
      </c>
      <c r="D77" s="62"/>
      <c r="E77" s="63">
        <f>E78</f>
        <v>2285.3</v>
      </c>
      <c r="F77" s="63">
        <f>F78</f>
        <v>2546</v>
      </c>
      <c r="G77" s="64">
        <f>G78</f>
        <v>2546</v>
      </c>
    </row>
    <row r="78" spans="1:9" ht="24.75" customHeight="1">
      <c r="A78" s="65" t="s">
        <v>20</v>
      </c>
      <c r="B78" s="59" t="s">
        <v>201</v>
      </c>
      <c r="C78" s="53" t="s">
        <v>120</v>
      </c>
      <c r="D78" s="53" t="s">
        <v>21</v>
      </c>
      <c r="E78" s="215">
        <f>2423.5-138.2</f>
        <v>2285.3</v>
      </c>
      <c r="F78" s="54">
        <v>2546</v>
      </c>
      <c r="G78" s="55">
        <v>2546</v>
      </c>
      <c r="I78" s="1">
        <v>-138.2</v>
      </c>
    </row>
    <row r="79" spans="1:7" ht="32.25" customHeight="1">
      <c r="A79" s="66" t="s">
        <v>128</v>
      </c>
      <c r="B79" s="67" t="s">
        <v>201</v>
      </c>
      <c r="C79" s="68" t="s">
        <v>117</v>
      </c>
      <c r="D79" s="68"/>
      <c r="E79" s="69">
        <f>E80</f>
        <v>881.7</v>
      </c>
      <c r="F79" s="69">
        <f>F80</f>
        <v>423.9</v>
      </c>
      <c r="G79" s="70">
        <f>G80</f>
        <v>423.9</v>
      </c>
    </row>
    <row r="80" spans="1:10" ht="24.75" customHeight="1">
      <c r="A80" s="71" t="s">
        <v>20</v>
      </c>
      <c r="B80" s="72" t="s">
        <v>201</v>
      </c>
      <c r="C80" s="73" t="s">
        <v>117</v>
      </c>
      <c r="D80" s="73" t="s">
        <v>21</v>
      </c>
      <c r="E80" s="217">
        <f>707.5+138.2+36</f>
        <v>881.7</v>
      </c>
      <c r="F80" s="74">
        <v>423.9</v>
      </c>
      <c r="G80" s="75">
        <v>423.9</v>
      </c>
      <c r="J80" s="1">
        <f>138.2+36</f>
        <v>174.2</v>
      </c>
    </row>
    <row r="81" spans="1:7" ht="24.75" customHeight="1">
      <c r="A81" s="66" t="s">
        <v>124</v>
      </c>
      <c r="B81" s="67" t="s">
        <v>201</v>
      </c>
      <c r="C81" s="68" t="s">
        <v>121</v>
      </c>
      <c r="D81" s="68"/>
      <c r="E81" s="69">
        <f>E82</f>
        <v>1</v>
      </c>
      <c r="F81" s="69">
        <f>F82</f>
        <v>0</v>
      </c>
      <c r="G81" s="70">
        <f>G82</f>
        <v>0</v>
      </c>
    </row>
    <row r="82" spans="1:7" ht="24.75" customHeight="1">
      <c r="A82" s="71" t="s">
        <v>20</v>
      </c>
      <c r="B82" s="72" t="s">
        <v>201</v>
      </c>
      <c r="C82" s="73" t="s">
        <v>121</v>
      </c>
      <c r="D82" s="73" t="s">
        <v>21</v>
      </c>
      <c r="E82" s="74">
        <v>1</v>
      </c>
      <c r="F82" s="74">
        <v>0</v>
      </c>
      <c r="G82" s="75">
        <v>0</v>
      </c>
    </row>
    <row r="83" spans="1:7" ht="136.5" customHeight="1">
      <c r="A83" s="58" t="s">
        <v>151</v>
      </c>
      <c r="B83" s="59" t="s">
        <v>203</v>
      </c>
      <c r="C83" s="59"/>
      <c r="D83" s="59"/>
      <c r="E83" s="19">
        <f aca="true" t="shared" si="12" ref="E83:G84">E84</f>
        <v>1293.2</v>
      </c>
      <c r="F83" s="19">
        <f t="shared" si="12"/>
        <v>0</v>
      </c>
      <c r="G83" s="20">
        <f t="shared" si="12"/>
        <v>0</v>
      </c>
    </row>
    <row r="84" spans="1:7" ht="87.75" customHeight="1">
      <c r="A84" s="21" t="s">
        <v>123</v>
      </c>
      <c r="B84" s="203" t="s">
        <v>203</v>
      </c>
      <c r="C84" s="22" t="s">
        <v>120</v>
      </c>
      <c r="D84" s="22"/>
      <c r="E84" s="23">
        <f t="shared" si="12"/>
        <v>1293.2</v>
      </c>
      <c r="F84" s="23">
        <f t="shared" si="12"/>
        <v>0</v>
      </c>
      <c r="G84" s="24">
        <f t="shared" si="12"/>
        <v>0</v>
      </c>
    </row>
    <row r="85" spans="1:7" ht="24.75" customHeight="1">
      <c r="A85" s="25" t="s">
        <v>20</v>
      </c>
      <c r="B85" s="59" t="s">
        <v>203</v>
      </c>
      <c r="C85" s="26" t="s">
        <v>120</v>
      </c>
      <c r="D85" s="26" t="s">
        <v>21</v>
      </c>
      <c r="E85" s="27">
        <v>1293.2</v>
      </c>
      <c r="F85" s="27">
        <v>0</v>
      </c>
      <c r="G85" s="28">
        <v>0</v>
      </c>
    </row>
    <row r="86" spans="1:7" ht="37.5" customHeight="1">
      <c r="A86" s="76" t="s">
        <v>116</v>
      </c>
      <c r="B86" s="31" t="s">
        <v>204</v>
      </c>
      <c r="C86" s="77"/>
      <c r="D86" s="77"/>
      <c r="E86" s="78">
        <f aca="true" t="shared" si="13" ref="E86:G87">E87</f>
        <v>315.8</v>
      </c>
      <c r="F86" s="78">
        <f t="shared" si="13"/>
        <v>0</v>
      </c>
      <c r="G86" s="79">
        <f t="shared" si="13"/>
        <v>0</v>
      </c>
    </row>
    <row r="87" spans="1:7" ht="31.5" customHeight="1">
      <c r="A87" s="21" t="s">
        <v>128</v>
      </c>
      <c r="B87" s="203" t="s">
        <v>204</v>
      </c>
      <c r="C87" s="62" t="s">
        <v>117</v>
      </c>
      <c r="D87" s="62"/>
      <c r="E87" s="63">
        <f t="shared" si="13"/>
        <v>315.8</v>
      </c>
      <c r="F87" s="63">
        <f t="shared" si="13"/>
        <v>0</v>
      </c>
      <c r="G87" s="64">
        <f t="shared" si="13"/>
        <v>0</v>
      </c>
    </row>
    <row r="88" spans="1:7" ht="24.75" customHeight="1">
      <c r="A88" s="25" t="s">
        <v>20</v>
      </c>
      <c r="B88" s="210" t="s">
        <v>204</v>
      </c>
      <c r="C88" s="26" t="s">
        <v>117</v>
      </c>
      <c r="D88" s="26" t="s">
        <v>21</v>
      </c>
      <c r="E88" s="27">
        <v>315.8</v>
      </c>
      <c r="F88" s="27">
        <v>0</v>
      </c>
      <c r="G88" s="28">
        <v>0</v>
      </c>
    </row>
    <row r="89" spans="1:7" ht="35.25" customHeight="1">
      <c r="A89" s="80" t="s">
        <v>205</v>
      </c>
      <c r="B89" s="14" t="s">
        <v>206</v>
      </c>
      <c r="C89" s="53"/>
      <c r="D89" s="53"/>
      <c r="E89" s="81">
        <f aca="true" t="shared" si="14" ref="E89:F91">E90</f>
        <v>99</v>
      </c>
      <c r="F89" s="81">
        <f t="shared" si="14"/>
        <v>94</v>
      </c>
      <c r="G89" s="82">
        <f>G90</f>
        <v>95</v>
      </c>
    </row>
    <row r="90" spans="1:7" ht="35.25" customHeight="1">
      <c r="A90" s="30" t="s">
        <v>67</v>
      </c>
      <c r="B90" s="31" t="s">
        <v>207</v>
      </c>
      <c r="C90" s="31" t="s">
        <v>3</v>
      </c>
      <c r="D90" s="31"/>
      <c r="E90" s="32">
        <f t="shared" si="14"/>
        <v>99</v>
      </c>
      <c r="F90" s="32">
        <f t="shared" si="14"/>
        <v>94</v>
      </c>
      <c r="G90" s="40">
        <f>G91</f>
        <v>95</v>
      </c>
    </row>
    <row r="91" spans="1:7" ht="36" customHeight="1">
      <c r="A91" s="21" t="s">
        <v>128</v>
      </c>
      <c r="B91" s="22" t="s">
        <v>207</v>
      </c>
      <c r="C91" s="22" t="s">
        <v>117</v>
      </c>
      <c r="D91" s="22"/>
      <c r="E91" s="23">
        <f t="shared" si="14"/>
        <v>99</v>
      </c>
      <c r="F91" s="23">
        <f t="shared" si="14"/>
        <v>94</v>
      </c>
      <c r="G91" s="24">
        <f>G92</f>
        <v>95</v>
      </c>
    </row>
    <row r="92" spans="1:7" ht="24.75" customHeight="1">
      <c r="A92" s="25" t="s">
        <v>30</v>
      </c>
      <c r="B92" s="26" t="s">
        <v>207</v>
      </c>
      <c r="C92" s="26" t="s">
        <v>117</v>
      </c>
      <c r="D92" s="26" t="s">
        <v>29</v>
      </c>
      <c r="E92" s="27">
        <v>99</v>
      </c>
      <c r="F92" s="27">
        <v>94</v>
      </c>
      <c r="G92" s="28">
        <v>95</v>
      </c>
    </row>
    <row r="93" spans="1:7" ht="63.75" customHeight="1">
      <c r="A93" s="56" t="s">
        <v>210</v>
      </c>
      <c r="B93" s="14" t="s">
        <v>208</v>
      </c>
      <c r="C93" s="50"/>
      <c r="D93" s="14"/>
      <c r="E93" s="43">
        <f aca="true" t="shared" si="15" ref="E93:G95">E94</f>
        <v>17</v>
      </c>
      <c r="F93" s="43">
        <f t="shared" si="15"/>
        <v>17</v>
      </c>
      <c r="G93" s="43">
        <f t="shared" si="15"/>
        <v>17</v>
      </c>
    </row>
    <row r="94" spans="1:7" ht="36" customHeight="1">
      <c r="A94" s="30" t="s">
        <v>68</v>
      </c>
      <c r="B94" s="31" t="s">
        <v>209</v>
      </c>
      <c r="C94" s="31" t="s">
        <v>3</v>
      </c>
      <c r="D94" s="31"/>
      <c r="E94" s="32">
        <f t="shared" si="15"/>
        <v>17</v>
      </c>
      <c r="F94" s="32">
        <f t="shared" si="15"/>
        <v>17</v>
      </c>
      <c r="G94" s="40">
        <f t="shared" si="15"/>
        <v>17</v>
      </c>
    </row>
    <row r="95" spans="1:7" ht="39.75" customHeight="1">
      <c r="A95" s="21" t="s">
        <v>128</v>
      </c>
      <c r="B95" s="203" t="s">
        <v>209</v>
      </c>
      <c r="C95" s="22" t="s">
        <v>117</v>
      </c>
      <c r="D95" s="22"/>
      <c r="E95" s="23">
        <f t="shared" si="15"/>
        <v>17</v>
      </c>
      <c r="F95" s="23">
        <f t="shared" si="15"/>
        <v>17</v>
      </c>
      <c r="G95" s="24">
        <f t="shared" si="15"/>
        <v>17</v>
      </c>
    </row>
    <row r="96" spans="1:7" ht="24.75" customHeight="1">
      <c r="A96" s="71" t="s">
        <v>37</v>
      </c>
      <c r="B96" s="204" t="s">
        <v>209</v>
      </c>
      <c r="C96" s="73" t="s">
        <v>117</v>
      </c>
      <c r="D96" s="73" t="s">
        <v>38</v>
      </c>
      <c r="E96" s="74">
        <v>17</v>
      </c>
      <c r="F96" s="74">
        <v>17</v>
      </c>
      <c r="G96" s="75">
        <v>17</v>
      </c>
    </row>
    <row r="97" spans="1:7" ht="91.5" customHeight="1">
      <c r="A97" s="83" t="s">
        <v>100</v>
      </c>
      <c r="B97" s="84" t="s">
        <v>211</v>
      </c>
      <c r="C97" s="84"/>
      <c r="D97" s="85"/>
      <c r="E97" s="86">
        <f>E98+E118</f>
        <v>3656.8</v>
      </c>
      <c r="F97" s="86">
        <f>F99+F114+F119</f>
        <v>2203.2</v>
      </c>
      <c r="G97" s="86">
        <f>G99+G114+G119</f>
        <v>1912.9</v>
      </c>
    </row>
    <row r="98" spans="1:7" ht="30.75" customHeight="1">
      <c r="A98" s="212" t="s">
        <v>169</v>
      </c>
      <c r="B98" s="95" t="s">
        <v>260</v>
      </c>
      <c r="C98" s="95"/>
      <c r="D98" s="205"/>
      <c r="E98" s="96">
        <f>E99+E114</f>
        <v>3068.8</v>
      </c>
      <c r="F98" s="96">
        <f>F99+F114</f>
        <v>1506.8</v>
      </c>
      <c r="G98" s="96">
        <f>G99+G114</f>
        <v>1498.5</v>
      </c>
    </row>
    <row r="99" spans="1:7" ht="47.25" customHeight="1">
      <c r="A99" s="206" t="s">
        <v>213</v>
      </c>
      <c r="B99" s="207" t="s">
        <v>212</v>
      </c>
      <c r="C99" s="207"/>
      <c r="D99" s="208"/>
      <c r="E99" s="209">
        <f>E100+E108+E111+E105</f>
        <v>3057.9</v>
      </c>
      <c r="F99" s="209">
        <f>F100+F108+F111+F105</f>
        <v>1506.8</v>
      </c>
      <c r="G99" s="209">
        <f>G100+G108+G111+G105</f>
        <v>1498.5</v>
      </c>
    </row>
    <row r="100" spans="1:7" ht="30" customHeight="1">
      <c r="A100" s="89" t="s">
        <v>218</v>
      </c>
      <c r="B100" s="31" t="s">
        <v>217</v>
      </c>
      <c r="C100" s="77"/>
      <c r="D100" s="77"/>
      <c r="E100" s="78">
        <f>E101+E103</f>
        <v>1589.2</v>
      </c>
      <c r="F100" s="78">
        <f aca="true" t="shared" si="16" ref="E100:G106">F101</f>
        <v>700</v>
      </c>
      <c r="G100" s="79">
        <f t="shared" si="16"/>
        <v>700</v>
      </c>
    </row>
    <row r="101" spans="1:7" ht="33" customHeight="1">
      <c r="A101" s="21" t="s">
        <v>128</v>
      </c>
      <c r="B101" s="203" t="s">
        <v>217</v>
      </c>
      <c r="C101" s="62" t="s">
        <v>117</v>
      </c>
      <c r="D101" s="62"/>
      <c r="E101" s="90">
        <f t="shared" si="16"/>
        <v>1587.2</v>
      </c>
      <c r="F101" s="90">
        <f t="shared" si="16"/>
        <v>700</v>
      </c>
      <c r="G101" s="91">
        <f t="shared" si="16"/>
        <v>700</v>
      </c>
    </row>
    <row r="102" spans="1:10" ht="24.75" customHeight="1">
      <c r="A102" s="25" t="s">
        <v>18</v>
      </c>
      <c r="B102" s="210" t="s">
        <v>217</v>
      </c>
      <c r="C102" s="26" t="s">
        <v>117</v>
      </c>
      <c r="D102" s="26" t="s">
        <v>19</v>
      </c>
      <c r="E102" s="218">
        <f>1224.6-7.3-0.1+370</f>
        <v>1587.2</v>
      </c>
      <c r="F102" s="48">
        <v>700</v>
      </c>
      <c r="G102" s="49">
        <v>700</v>
      </c>
      <c r="H102" s="1">
        <v>-0.1</v>
      </c>
      <c r="J102" s="1">
        <v>370</v>
      </c>
    </row>
    <row r="103" spans="1:7" ht="24.75" customHeight="1">
      <c r="A103" s="21" t="s">
        <v>124</v>
      </c>
      <c r="B103" s="203" t="s">
        <v>217</v>
      </c>
      <c r="C103" s="62" t="s">
        <v>121</v>
      </c>
      <c r="D103" s="62"/>
      <c r="E103" s="90">
        <f t="shared" si="16"/>
        <v>2</v>
      </c>
      <c r="F103" s="90">
        <f t="shared" si="16"/>
        <v>0</v>
      </c>
      <c r="G103" s="91">
        <f t="shared" si="16"/>
        <v>0</v>
      </c>
    </row>
    <row r="104" spans="1:10" ht="24.75" customHeight="1">
      <c r="A104" s="25" t="s">
        <v>18</v>
      </c>
      <c r="B104" s="210" t="s">
        <v>217</v>
      </c>
      <c r="C104" s="26" t="s">
        <v>121</v>
      </c>
      <c r="D104" s="26" t="s">
        <v>19</v>
      </c>
      <c r="E104" s="218">
        <f>1+1</f>
        <v>2</v>
      </c>
      <c r="F104" s="48">
        <v>0</v>
      </c>
      <c r="G104" s="49">
        <v>0</v>
      </c>
      <c r="J104" s="1">
        <v>1</v>
      </c>
    </row>
    <row r="105" spans="1:7" ht="30" customHeight="1">
      <c r="A105" s="89" t="s">
        <v>96</v>
      </c>
      <c r="B105" s="31" t="s">
        <v>214</v>
      </c>
      <c r="C105" s="77"/>
      <c r="D105" s="77"/>
      <c r="E105" s="78">
        <f t="shared" si="16"/>
        <v>240</v>
      </c>
      <c r="F105" s="78">
        <f t="shared" si="16"/>
        <v>240</v>
      </c>
      <c r="G105" s="79">
        <f t="shared" si="16"/>
        <v>240</v>
      </c>
    </row>
    <row r="106" spans="1:7" ht="33" customHeight="1">
      <c r="A106" s="21" t="s">
        <v>128</v>
      </c>
      <c r="B106" s="203" t="s">
        <v>214</v>
      </c>
      <c r="C106" s="62" t="s">
        <v>117</v>
      </c>
      <c r="D106" s="62"/>
      <c r="E106" s="90">
        <f t="shared" si="16"/>
        <v>240</v>
      </c>
      <c r="F106" s="90">
        <f t="shared" si="16"/>
        <v>240</v>
      </c>
      <c r="G106" s="91">
        <f t="shared" si="16"/>
        <v>240</v>
      </c>
    </row>
    <row r="107" spans="1:7" ht="24.75" customHeight="1">
      <c r="A107" s="25" t="s">
        <v>18</v>
      </c>
      <c r="B107" s="210" t="s">
        <v>214</v>
      </c>
      <c r="C107" s="26" t="s">
        <v>117</v>
      </c>
      <c r="D107" s="26" t="s">
        <v>19</v>
      </c>
      <c r="E107" s="48">
        <v>240</v>
      </c>
      <c r="F107" s="48">
        <v>240</v>
      </c>
      <c r="G107" s="49">
        <v>240</v>
      </c>
    </row>
    <row r="108" spans="1:7" ht="56.25" customHeight="1">
      <c r="A108" s="89" t="s">
        <v>110</v>
      </c>
      <c r="B108" s="31" t="s">
        <v>215</v>
      </c>
      <c r="C108" s="77"/>
      <c r="D108" s="77"/>
      <c r="E108" s="78">
        <f aca="true" t="shared" si="17" ref="E108:G109">E109</f>
        <v>422.1</v>
      </c>
      <c r="F108" s="78">
        <f t="shared" si="17"/>
        <v>163.8</v>
      </c>
      <c r="G108" s="79">
        <f t="shared" si="17"/>
        <v>155.5</v>
      </c>
    </row>
    <row r="109" spans="1:7" ht="31.5" customHeight="1">
      <c r="A109" s="21" t="s">
        <v>128</v>
      </c>
      <c r="B109" s="203" t="s">
        <v>215</v>
      </c>
      <c r="C109" s="62" t="s">
        <v>117</v>
      </c>
      <c r="D109" s="62"/>
      <c r="E109" s="90">
        <f t="shared" si="17"/>
        <v>422.1</v>
      </c>
      <c r="F109" s="90">
        <f t="shared" si="17"/>
        <v>163.8</v>
      </c>
      <c r="G109" s="91">
        <f t="shared" si="17"/>
        <v>155.5</v>
      </c>
    </row>
    <row r="110" spans="1:7" ht="24.75" customHeight="1">
      <c r="A110" s="25" t="s">
        <v>18</v>
      </c>
      <c r="B110" s="210" t="s">
        <v>215</v>
      </c>
      <c r="C110" s="26" t="s">
        <v>117</v>
      </c>
      <c r="D110" s="26" t="s">
        <v>19</v>
      </c>
      <c r="E110" s="48">
        <f>252.1+170</f>
        <v>422.1</v>
      </c>
      <c r="F110" s="48">
        <v>163.8</v>
      </c>
      <c r="G110" s="49">
        <v>155.5</v>
      </c>
    </row>
    <row r="111" spans="1:7" ht="33" customHeight="1">
      <c r="A111" s="89" t="s">
        <v>97</v>
      </c>
      <c r="B111" s="31" t="s">
        <v>216</v>
      </c>
      <c r="C111" s="77"/>
      <c r="D111" s="77"/>
      <c r="E111" s="78">
        <f aca="true" t="shared" si="18" ref="E111:G112">E112</f>
        <v>806.5999999999999</v>
      </c>
      <c r="F111" s="78">
        <f t="shared" si="18"/>
        <v>403</v>
      </c>
      <c r="G111" s="79">
        <f t="shared" si="18"/>
        <v>403</v>
      </c>
    </row>
    <row r="112" spans="1:7" ht="34.5" customHeight="1">
      <c r="A112" s="21" t="s">
        <v>128</v>
      </c>
      <c r="B112" s="203" t="s">
        <v>216</v>
      </c>
      <c r="C112" s="62" t="s">
        <v>117</v>
      </c>
      <c r="D112" s="62"/>
      <c r="E112" s="90">
        <f t="shared" si="18"/>
        <v>806.5999999999999</v>
      </c>
      <c r="F112" s="90">
        <f t="shared" si="18"/>
        <v>403</v>
      </c>
      <c r="G112" s="91">
        <f t="shared" si="18"/>
        <v>403</v>
      </c>
    </row>
    <row r="113" spans="1:7" ht="24.75" customHeight="1">
      <c r="A113" s="25" t="s">
        <v>18</v>
      </c>
      <c r="B113" s="210" t="s">
        <v>216</v>
      </c>
      <c r="C113" s="26" t="s">
        <v>117</v>
      </c>
      <c r="D113" s="26" t="s">
        <v>19</v>
      </c>
      <c r="E113" s="48">
        <f>632.9+173.7</f>
        <v>806.5999999999999</v>
      </c>
      <c r="F113" s="48">
        <v>403</v>
      </c>
      <c r="G113" s="49">
        <v>403</v>
      </c>
    </row>
    <row r="114" spans="1:7" ht="63">
      <c r="A114" s="80" t="s">
        <v>219</v>
      </c>
      <c r="B114" s="87" t="s">
        <v>220</v>
      </c>
      <c r="C114" s="87"/>
      <c r="D114" s="88"/>
      <c r="E114" s="81">
        <f>E115</f>
        <v>10.899999999999999</v>
      </c>
      <c r="F114" s="81">
        <f>F115</f>
        <v>0</v>
      </c>
      <c r="G114" s="81">
        <f>G115</f>
        <v>0</v>
      </c>
    </row>
    <row r="115" spans="1:7" ht="30">
      <c r="A115" s="89" t="s">
        <v>133</v>
      </c>
      <c r="B115" s="77" t="s">
        <v>221</v>
      </c>
      <c r="C115" s="77"/>
      <c r="D115" s="77"/>
      <c r="E115" s="78">
        <f aca="true" t="shared" si="19" ref="E115:G116">E116</f>
        <v>10.899999999999999</v>
      </c>
      <c r="F115" s="78">
        <f t="shared" si="19"/>
        <v>0</v>
      </c>
      <c r="G115" s="79">
        <f t="shared" si="19"/>
        <v>0</v>
      </c>
    </row>
    <row r="116" spans="1:7" ht="30">
      <c r="A116" s="92" t="s">
        <v>128</v>
      </c>
      <c r="B116" s="93" t="s">
        <v>221</v>
      </c>
      <c r="C116" s="93" t="s">
        <v>117</v>
      </c>
      <c r="D116" s="93"/>
      <c r="E116" s="63">
        <f t="shared" si="19"/>
        <v>10.899999999999999</v>
      </c>
      <c r="F116" s="63">
        <f t="shared" si="19"/>
        <v>0</v>
      </c>
      <c r="G116" s="64">
        <f t="shared" si="19"/>
        <v>0</v>
      </c>
    </row>
    <row r="117" spans="1:9" ht="15">
      <c r="A117" s="25" t="s">
        <v>16</v>
      </c>
      <c r="B117" s="34" t="s">
        <v>221</v>
      </c>
      <c r="C117" s="34" t="s">
        <v>117</v>
      </c>
      <c r="D117" s="34" t="s">
        <v>17</v>
      </c>
      <c r="E117" s="214">
        <f>145-88.2-45.9</f>
        <v>10.899999999999999</v>
      </c>
      <c r="F117" s="27">
        <v>0</v>
      </c>
      <c r="G117" s="28">
        <v>0</v>
      </c>
      <c r="I117" s="1">
        <v>-45.9</v>
      </c>
    </row>
    <row r="118" spans="1:7" ht="31.5">
      <c r="A118" s="94" t="s">
        <v>271</v>
      </c>
      <c r="B118" s="42" t="s">
        <v>270</v>
      </c>
      <c r="C118" s="95"/>
      <c r="D118" s="95"/>
      <c r="E118" s="96">
        <f>E119</f>
        <v>588</v>
      </c>
      <c r="F118" s="96">
        <f>F119+F122</f>
        <v>1392.8</v>
      </c>
      <c r="G118" s="96">
        <f>G119+G122</f>
        <v>828.8</v>
      </c>
    </row>
    <row r="119" spans="1:7" ht="63">
      <c r="A119" s="94" t="s">
        <v>223</v>
      </c>
      <c r="B119" s="42" t="s">
        <v>224</v>
      </c>
      <c r="C119" s="95"/>
      <c r="D119" s="95"/>
      <c r="E119" s="96">
        <f>E120+E123</f>
        <v>588</v>
      </c>
      <c r="F119" s="96">
        <f>F120+F123</f>
        <v>696.4</v>
      </c>
      <c r="G119" s="96">
        <f>G120+G123</f>
        <v>414.4</v>
      </c>
    </row>
    <row r="120" spans="1:7" ht="37.5" customHeight="1">
      <c r="A120" s="97" t="s">
        <v>133</v>
      </c>
      <c r="B120" s="203" t="s">
        <v>222</v>
      </c>
      <c r="C120" s="98"/>
      <c r="D120" s="98"/>
      <c r="E120" s="99">
        <f aca="true" t="shared" si="20" ref="E120:G124">E121</f>
        <v>0</v>
      </c>
      <c r="F120" s="99">
        <f t="shared" si="20"/>
        <v>696.4</v>
      </c>
      <c r="G120" s="99">
        <f t="shared" si="20"/>
        <v>414.4</v>
      </c>
    </row>
    <row r="121" spans="1:7" ht="30">
      <c r="A121" s="92" t="s">
        <v>128</v>
      </c>
      <c r="B121" s="203" t="s">
        <v>222</v>
      </c>
      <c r="C121" s="93" t="s">
        <v>117</v>
      </c>
      <c r="D121" s="93"/>
      <c r="E121" s="63">
        <f t="shared" si="20"/>
        <v>0</v>
      </c>
      <c r="F121" s="63">
        <f t="shared" si="20"/>
        <v>696.4</v>
      </c>
      <c r="G121" s="64">
        <f t="shared" si="20"/>
        <v>414.4</v>
      </c>
    </row>
    <row r="122" spans="1:7" ht="24.75" customHeight="1">
      <c r="A122" s="25" t="s">
        <v>16</v>
      </c>
      <c r="B122" s="210" t="s">
        <v>222</v>
      </c>
      <c r="C122" s="34" t="s">
        <v>117</v>
      </c>
      <c r="D122" s="34" t="s">
        <v>17</v>
      </c>
      <c r="E122" s="27">
        <f>106.8-106.8</f>
        <v>0</v>
      </c>
      <c r="F122" s="27">
        <f>696.4</f>
        <v>696.4</v>
      </c>
      <c r="G122" s="28">
        <f>414.4</f>
        <v>414.4</v>
      </c>
    </row>
    <row r="123" spans="1:7" ht="48.75" customHeight="1">
      <c r="A123" s="97" t="s">
        <v>254</v>
      </c>
      <c r="B123" s="31" t="s">
        <v>253</v>
      </c>
      <c r="C123" s="98"/>
      <c r="D123" s="98"/>
      <c r="E123" s="99">
        <f t="shared" si="20"/>
        <v>588</v>
      </c>
      <c r="F123" s="99">
        <f t="shared" si="20"/>
        <v>0</v>
      </c>
      <c r="G123" s="99">
        <f t="shared" si="20"/>
        <v>0</v>
      </c>
    </row>
    <row r="124" spans="1:7" ht="35.25" customHeight="1">
      <c r="A124" s="92" t="s">
        <v>128</v>
      </c>
      <c r="B124" s="203" t="s">
        <v>253</v>
      </c>
      <c r="C124" s="93" t="s">
        <v>117</v>
      </c>
      <c r="D124" s="93"/>
      <c r="E124" s="63">
        <f t="shared" si="20"/>
        <v>588</v>
      </c>
      <c r="F124" s="63">
        <f t="shared" si="20"/>
        <v>0</v>
      </c>
      <c r="G124" s="64">
        <f t="shared" si="20"/>
        <v>0</v>
      </c>
    </row>
    <row r="125" spans="1:7" ht="24.75" customHeight="1">
      <c r="A125" s="25" t="s">
        <v>16</v>
      </c>
      <c r="B125" s="210" t="s">
        <v>253</v>
      </c>
      <c r="C125" s="34" t="s">
        <v>117</v>
      </c>
      <c r="D125" s="34" t="s">
        <v>17</v>
      </c>
      <c r="E125" s="27">
        <v>588</v>
      </c>
      <c r="F125" s="27">
        <v>0</v>
      </c>
      <c r="G125" s="28">
        <v>0</v>
      </c>
    </row>
    <row r="126" spans="1:7" ht="87" customHeight="1">
      <c r="A126" s="9" t="s">
        <v>113</v>
      </c>
      <c r="B126" s="10" t="s">
        <v>112</v>
      </c>
      <c r="C126" s="10"/>
      <c r="D126" s="10"/>
      <c r="E126" s="43">
        <f>E128</f>
        <v>2941.2</v>
      </c>
      <c r="F126" s="43">
        <f>F128</f>
        <v>0</v>
      </c>
      <c r="G126" s="44">
        <f>G128</f>
        <v>0</v>
      </c>
    </row>
    <row r="127" spans="1:7" ht="24.75" customHeight="1">
      <c r="A127" s="9" t="s">
        <v>272</v>
      </c>
      <c r="B127" s="10" t="s">
        <v>261</v>
      </c>
      <c r="C127" s="10"/>
      <c r="D127" s="10"/>
      <c r="E127" s="43">
        <f>E128</f>
        <v>2941.2</v>
      </c>
      <c r="F127" s="43">
        <f>F128</f>
        <v>0</v>
      </c>
      <c r="G127" s="43">
        <f>G128</f>
        <v>0</v>
      </c>
    </row>
    <row r="128" spans="1:7" ht="42.75" customHeight="1">
      <c r="A128" s="9" t="s">
        <v>227</v>
      </c>
      <c r="B128" s="10" t="s">
        <v>225</v>
      </c>
      <c r="C128" s="10"/>
      <c r="D128" s="10"/>
      <c r="E128" s="43">
        <f aca="true" t="shared" si="21" ref="E128:F130">E129</f>
        <v>2941.2</v>
      </c>
      <c r="F128" s="43">
        <f t="shared" si="21"/>
        <v>0</v>
      </c>
      <c r="G128" s="44">
        <f>G129</f>
        <v>0</v>
      </c>
    </row>
    <row r="129" spans="1:7" ht="75" customHeight="1">
      <c r="A129" s="52" t="s">
        <v>135</v>
      </c>
      <c r="B129" s="31" t="s">
        <v>226</v>
      </c>
      <c r="C129" s="59"/>
      <c r="D129" s="59"/>
      <c r="E129" s="19">
        <f t="shared" si="21"/>
        <v>2941.2</v>
      </c>
      <c r="F129" s="19">
        <f t="shared" si="21"/>
        <v>0</v>
      </c>
      <c r="G129" s="20">
        <f>G130</f>
        <v>0</v>
      </c>
    </row>
    <row r="130" spans="1:7" ht="29.25" customHeight="1">
      <c r="A130" s="21" t="s">
        <v>128</v>
      </c>
      <c r="B130" s="203" t="s">
        <v>226</v>
      </c>
      <c r="C130" s="22" t="s">
        <v>117</v>
      </c>
      <c r="D130" s="22"/>
      <c r="E130" s="46">
        <f t="shared" si="21"/>
        <v>2941.2</v>
      </c>
      <c r="F130" s="46">
        <f t="shared" si="21"/>
        <v>0</v>
      </c>
      <c r="G130" s="47">
        <f>G131</f>
        <v>0</v>
      </c>
    </row>
    <row r="131" spans="1:7" ht="30.75" customHeight="1">
      <c r="A131" s="25" t="s">
        <v>145</v>
      </c>
      <c r="B131" s="210" t="s">
        <v>226</v>
      </c>
      <c r="C131" s="26" t="s">
        <v>117</v>
      </c>
      <c r="D131" s="26" t="s">
        <v>13</v>
      </c>
      <c r="E131" s="48">
        <v>2941.2</v>
      </c>
      <c r="F131" s="48">
        <v>0</v>
      </c>
      <c r="G131" s="49">
        <v>0</v>
      </c>
    </row>
    <row r="132" spans="1:7" ht="105.75">
      <c r="A132" s="100" t="s">
        <v>107</v>
      </c>
      <c r="B132" s="101" t="s">
        <v>108</v>
      </c>
      <c r="C132" s="102"/>
      <c r="D132" s="103"/>
      <c r="E132" s="104">
        <f>E134</f>
        <v>1241.1</v>
      </c>
      <c r="F132" s="104">
        <f>F134</f>
        <v>0</v>
      </c>
      <c r="G132" s="105">
        <f>G134</f>
        <v>0</v>
      </c>
    </row>
    <row r="133" spans="1:7" ht="15.75">
      <c r="A133" s="9" t="s">
        <v>272</v>
      </c>
      <c r="B133" s="101" t="s">
        <v>262</v>
      </c>
      <c r="C133" s="102"/>
      <c r="D133" s="103"/>
      <c r="E133" s="104">
        <f>E134</f>
        <v>1241.1</v>
      </c>
      <c r="F133" s="104">
        <f>F134</f>
        <v>0</v>
      </c>
      <c r="G133" s="104">
        <f>G134</f>
        <v>0</v>
      </c>
    </row>
    <row r="134" spans="1:7" ht="30.75">
      <c r="A134" s="100" t="s">
        <v>273</v>
      </c>
      <c r="B134" s="101" t="s">
        <v>228</v>
      </c>
      <c r="C134" s="102"/>
      <c r="D134" s="103"/>
      <c r="E134" s="104">
        <f aca="true" t="shared" si="22" ref="E134:F136">E135</f>
        <v>1241.1</v>
      </c>
      <c r="F134" s="104">
        <f t="shared" si="22"/>
        <v>0</v>
      </c>
      <c r="G134" s="105">
        <f>G135</f>
        <v>0</v>
      </c>
    </row>
    <row r="135" spans="1:7" ht="105">
      <c r="A135" s="106" t="s">
        <v>230</v>
      </c>
      <c r="B135" s="31" t="s">
        <v>229</v>
      </c>
      <c r="C135" s="107"/>
      <c r="D135" s="108"/>
      <c r="E135" s="109">
        <f t="shared" si="22"/>
        <v>1241.1</v>
      </c>
      <c r="F135" s="109">
        <f t="shared" si="22"/>
        <v>0</v>
      </c>
      <c r="G135" s="110">
        <f>G136</f>
        <v>0</v>
      </c>
    </row>
    <row r="136" spans="1:7" ht="30">
      <c r="A136" s="21" t="s">
        <v>128</v>
      </c>
      <c r="B136" s="33" t="s">
        <v>229</v>
      </c>
      <c r="C136" s="22" t="s">
        <v>117</v>
      </c>
      <c r="D136" s="111"/>
      <c r="E136" s="46">
        <f t="shared" si="22"/>
        <v>1241.1</v>
      </c>
      <c r="F136" s="46">
        <f t="shared" si="22"/>
        <v>0</v>
      </c>
      <c r="G136" s="47">
        <f>G137</f>
        <v>0</v>
      </c>
    </row>
    <row r="137" spans="1:7" ht="33.75" customHeight="1">
      <c r="A137" s="71" t="s">
        <v>18</v>
      </c>
      <c r="B137" s="112" t="s">
        <v>229</v>
      </c>
      <c r="C137" s="73" t="s">
        <v>117</v>
      </c>
      <c r="D137" s="113" t="s">
        <v>19</v>
      </c>
      <c r="E137" s="114">
        <v>1241.1</v>
      </c>
      <c r="F137" s="114">
        <v>0</v>
      </c>
      <c r="G137" s="115">
        <v>0</v>
      </c>
    </row>
    <row r="138" spans="1:7" ht="126">
      <c r="A138" s="83" t="s">
        <v>232</v>
      </c>
      <c r="B138" s="84" t="s">
        <v>136</v>
      </c>
      <c r="C138" s="84"/>
      <c r="D138" s="85"/>
      <c r="E138" s="86">
        <f>E140</f>
        <v>7</v>
      </c>
      <c r="F138" s="86">
        <f>F140</f>
        <v>7</v>
      </c>
      <c r="G138" s="116">
        <f>G140</f>
        <v>7</v>
      </c>
    </row>
    <row r="139" spans="1:7" ht="21" customHeight="1">
      <c r="A139" s="9" t="s">
        <v>272</v>
      </c>
      <c r="B139" s="10" t="s">
        <v>263</v>
      </c>
      <c r="C139" s="10"/>
      <c r="D139" s="211"/>
      <c r="E139" s="43">
        <f>E140</f>
        <v>7</v>
      </c>
      <c r="F139" s="43">
        <f>F140</f>
        <v>7</v>
      </c>
      <c r="G139" s="43">
        <f>G140</f>
        <v>7</v>
      </c>
    </row>
    <row r="140" spans="1:7" ht="63">
      <c r="A140" s="80" t="s">
        <v>233</v>
      </c>
      <c r="B140" s="87" t="s">
        <v>231</v>
      </c>
      <c r="C140" s="87"/>
      <c r="D140" s="88"/>
      <c r="E140" s="81">
        <f aca="true" t="shared" si="23" ref="E140:F142">E141</f>
        <v>7</v>
      </c>
      <c r="F140" s="81">
        <f t="shared" si="23"/>
        <v>7</v>
      </c>
      <c r="G140" s="82">
        <f>G141</f>
        <v>7</v>
      </c>
    </row>
    <row r="141" spans="1:7" ht="30">
      <c r="A141" s="89" t="s">
        <v>137</v>
      </c>
      <c r="B141" s="31" t="s">
        <v>234</v>
      </c>
      <c r="C141" s="77"/>
      <c r="D141" s="77"/>
      <c r="E141" s="78">
        <f t="shared" si="23"/>
        <v>7</v>
      </c>
      <c r="F141" s="78">
        <f t="shared" si="23"/>
        <v>7</v>
      </c>
      <c r="G141" s="79">
        <f>G142</f>
        <v>7</v>
      </c>
    </row>
    <row r="142" spans="1:7" ht="30">
      <c r="A142" s="92" t="s">
        <v>128</v>
      </c>
      <c r="B142" s="203" t="s">
        <v>234</v>
      </c>
      <c r="C142" s="93" t="s">
        <v>117</v>
      </c>
      <c r="D142" s="93"/>
      <c r="E142" s="63">
        <f t="shared" si="23"/>
        <v>7</v>
      </c>
      <c r="F142" s="63">
        <f t="shared" si="23"/>
        <v>7</v>
      </c>
      <c r="G142" s="64">
        <f>G143</f>
        <v>7</v>
      </c>
    </row>
    <row r="143" spans="1:7" ht="45">
      <c r="A143" s="25" t="s">
        <v>33</v>
      </c>
      <c r="B143" s="210" t="s">
        <v>234</v>
      </c>
      <c r="C143" s="34" t="s">
        <v>117</v>
      </c>
      <c r="D143" s="34" t="s">
        <v>34</v>
      </c>
      <c r="E143" s="27">
        <v>7</v>
      </c>
      <c r="F143" s="27">
        <v>7</v>
      </c>
      <c r="G143" s="28">
        <v>7</v>
      </c>
    </row>
    <row r="144" spans="1:7" ht="36" customHeight="1">
      <c r="A144" s="9" t="s">
        <v>45</v>
      </c>
      <c r="B144" s="10" t="s">
        <v>69</v>
      </c>
      <c r="C144" s="117" t="s">
        <v>3</v>
      </c>
      <c r="D144" s="118"/>
      <c r="E144" s="43">
        <f>E145+E149+E155+E167+E161</f>
        <v>8268.1</v>
      </c>
      <c r="F144" s="43">
        <f>F145+F149+F155+F167+F161</f>
        <v>4989.7</v>
      </c>
      <c r="G144" s="44">
        <f>G145+G149+G155+G167+G161</f>
        <v>5485.5</v>
      </c>
    </row>
    <row r="145" spans="1:7" ht="49.5" customHeight="1">
      <c r="A145" s="119" t="s">
        <v>46</v>
      </c>
      <c r="B145" s="120" t="s">
        <v>70</v>
      </c>
      <c r="C145" s="121"/>
      <c r="D145" s="122"/>
      <c r="E145" s="36">
        <f aca="true" t="shared" si="24" ref="E145:F147">E146</f>
        <v>1668.4</v>
      </c>
      <c r="F145" s="36">
        <f t="shared" si="24"/>
        <v>923.4</v>
      </c>
      <c r="G145" s="37">
        <f>G146</f>
        <v>1382.9</v>
      </c>
    </row>
    <row r="146" spans="1:7" ht="43.5" customHeight="1">
      <c r="A146" s="123" t="s">
        <v>161</v>
      </c>
      <c r="B146" s="31" t="s">
        <v>159</v>
      </c>
      <c r="C146" s="124"/>
      <c r="D146" s="125"/>
      <c r="E146" s="32">
        <f t="shared" si="24"/>
        <v>1668.4</v>
      </c>
      <c r="F146" s="32">
        <f t="shared" si="24"/>
        <v>923.4</v>
      </c>
      <c r="G146" s="40">
        <f>G147</f>
        <v>1382.9</v>
      </c>
    </row>
    <row r="147" spans="1:7" ht="77.25" customHeight="1">
      <c r="A147" s="126" t="s">
        <v>123</v>
      </c>
      <c r="B147" s="33" t="s">
        <v>159</v>
      </c>
      <c r="C147" s="127" t="s">
        <v>120</v>
      </c>
      <c r="D147" s="128"/>
      <c r="E147" s="23">
        <f t="shared" si="24"/>
        <v>1668.4</v>
      </c>
      <c r="F147" s="23">
        <f t="shared" si="24"/>
        <v>923.4</v>
      </c>
      <c r="G147" s="24">
        <f>G148</f>
        <v>1382.9</v>
      </c>
    </row>
    <row r="148" spans="1:7" ht="42.75" customHeight="1">
      <c r="A148" s="129" t="s">
        <v>26</v>
      </c>
      <c r="B148" s="112" t="s">
        <v>159</v>
      </c>
      <c r="C148" s="130" t="s">
        <v>120</v>
      </c>
      <c r="D148" s="131" t="s">
        <v>27</v>
      </c>
      <c r="E148" s="74">
        <f>312.2+1356.2</f>
        <v>1668.4</v>
      </c>
      <c r="F148" s="74">
        <v>923.4</v>
      </c>
      <c r="G148" s="75">
        <v>1382.9</v>
      </c>
    </row>
    <row r="149" spans="1:7" ht="52.5" customHeight="1">
      <c r="A149" s="56" t="s">
        <v>44</v>
      </c>
      <c r="B149" s="14" t="s">
        <v>71</v>
      </c>
      <c r="C149" s="14"/>
      <c r="D149" s="14"/>
      <c r="E149" s="15">
        <f>E150</f>
        <v>28.8</v>
      </c>
      <c r="F149" s="15">
        <f>F150</f>
        <v>28.8</v>
      </c>
      <c r="G149" s="16">
        <f>G150</f>
        <v>29</v>
      </c>
    </row>
    <row r="150" spans="1:7" ht="27.75" customHeight="1">
      <c r="A150" s="132" t="s">
        <v>161</v>
      </c>
      <c r="B150" s="31" t="s">
        <v>160</v>
      </c>
      <c r="C150" s="31"/>
      <c r="D150" s="31"/>
      <c r="E150" s="32">
        <f>E151+E153</f>
        <v>28.8</v>
      </c>
      <c r="F150" s="32">
        <f>F151+F153</f>
        <v>28.8</v>
      </c>
      <c r="G150" s="40">
        <f>G151+G153</f>
        <v>29</v>
      </c>
    </row>
    <row r="151" spans="1:7" ht="34.5" customHeight="1">
      <c r="A151" s="21" t="s">
        <v>128</v>
      </c>
      <c r="B151" s="133" t="s">
        <v>160</v>
      </c>
      <c r="C151" s="133" t="s">
        <v>117</v>
      </c>
      <c r="D151" s="133"/>
      <c r="E151" s="134">
        <f>E152</f>
        <v>25.2</v>
      </c>
      <c r="F151" s="134">
        <f>F152</f>
        <v>25.2</v>
      </c>
      <c r="G151" s="135">
        <f>G152</f>
        <v>25.4</v>
      </c>
    </row>
    <row r="152" spans="1:7" ht="58.5" customHeight="1">
      <c r="A152" s="25" t="s">
        <v>4</v>
      </c>
      <c r="B152" s="102" t="s">
        <v>160</v>
      </c>
      <c r="C152" s="102" t="s">
        <v>117</v>
      </c>
      <c r="D152" s="102" t="s">
        <v>5</v>
      </c>
      <c r="E152" s="136">
        <v>25.2</v>
      </c>
      <c r="F152" s="136">
        <f>25.2</f>
        <v>25.2</v>
      </c>
      <c r="G152" s="137">
        <v>25.4</v>
      </c>
    </row>
    <row r="153" spans="1:7" ht="24" customHeight="1">
      <c r="A153" s="138" t="s">
        <v>124</v>
      </c>
      <c r="B153" s="133" t="s">
        <v>160</v>
      </c>
      <c r="C153" s="133" t="s">
        <v>121</v>
      </c>
      <c r="D153" s="133"/>
      <c r="E153" s="134">
        <f>E154</f>
        <v>3.6</v>
      </c>
      <c r="F153" s="134">
        <f>F154</f>
        <v>3.6</v>
      </c>
      <c r="G153" s="135">
        <f>G154</f>
        <v>3.6</v>
      </c>
    </row>
    <row r="154" spans="1:7" ht="58.5" customHeight="1">
      <c r="A154" s="139" t="s">
        <v>4</v>
      </c>
      <c r="B154" s="53" t="s">
        <v>160</v>
      </c>
      <c r="C154" s="53" t="s">
        <v>121</v>
      </c>
      <c r="D154" s="53" t="s">
        <v>5</v>
      </c>
      <c r="E154" s="140">
        <v>3.6</v>
      </c>
      <c r="F154" s="140">
        <v>3.6</v>
      </c>
      <c r="G154" s="141">
        <v>3.6</v>
      </c>
    </row>
    <row r="155" spans="1:7" ht="35.25" customHeight="1">
      <c r="A155" s="56" t="s">
        <v>47</v>
      </c>
      <c r="B155" s="14" t="s">
        <v>72</v>
      </c>
      <c r="C155" s="14"/>
      <c r="D155" s="14"/>
      <c r="E155" s="15">
        <f>E157+E159</f>
        <v>6482.3</v>
      </c>
      <c r="F155" s="15">
        <f>F157+F159</f>
        <v>4034</v>
      </c>
      <c r="G155" s="15">
        <f>G157+G159</f>
        <v>4070.1000000000004</v>
      </c>
    </row>
    <row r="156" spans="1:7" ht="42.75" customHeight="1">
      <c r="A156" s="132" t="s">
        <v>161</v>
      </c>
      <c r="B156" s="31" t="s">
        <v>162</v>
      </c>
      <c r="C156" s="31"/>
      <c r="D156" s="31"/>
      <c r="E156" s="32">
        <f aca="true" t="shared" si="25" ref="E156:G157">E157</f>
        <v>4804.6</v>
      </c>
      <c r="F156" s="32">
        <f t="shared" si="25"/>
        <v>2554</v>
      </c>
      <c r="G156" s="40">
        <f t="shared" si="25"/>
        <v>2589.9</v>
      </c>
    </row>
    <row r="157" spans="1:7" ht="60" customHeight="1">
      <c r="A157" s="126" t="s">
        <v>123</v>
      </c>
      <c r="B157" s="22" t="s">
        <v>162</v>
      </c>
      <c r="C157" s="22" t="s">
        <v>120</v>
      </c>
      <c r="D157" s="22"/>
      <c r="E157" s="23">
        <f t="shared" si="25"/>
        <v>4804.6</v>
      </c>
      <c r="F157" s="23">
        <f t="shared" si="25"/>
        <v>2554</v>
      </c>
      <c r="G157" s="24">
        <f t="shared" si="25"/>
        <v>2589.9</v>
      </c>
    </row>
    <row r="158" spans="1:7" ht="67.5" customHeight="1">
      <c r="A158" s="25" t="s">
        <v>6</v>
      </c>
      <c r="B158" s="26" t="s">
        <v>162</v>
      </c>
      <c r="C158" s="26" t="s">
        <v>120</v>
      </c>
      <c r="D158" s="26" t="s">
        <v>7</v>
      </c>
      <c r="E158" s="27">
        <f>1103.8+3700.8</f>
        <v>4804.6</v>
      </c>
      <c r="F158" s="27">
        <v>2554</v>
      </c>
      <c r="G158" s="28">
        <v>2589.9</v>
      </c>
    </row>
    <row r="159" spans="1:7" ht="33" customHeight="1">
      <c r="A159" s="60" t="s">
        <v>128</v>
      </c>
      <c r="B159" s="62" t="s">
        <v>162</v>
      </c>
      <c r="C159" s="62" t="s">
        <v>117</v>
      </c>
      <c r="D159" s="62"/>
      <c r="E159" s="90">
        <f>E160</f>
        <v>1677.7</v>
      </c>
      <c r="F159" s="90">
        <f>F160</f>
        <v>1480</v>
      </c>
      <c r="G159" s="91">
        <f>G160</f>
        <v>1480.2</v>
      </c>
    </row>
    <row r="160" spans="1:10" ht="63.75" customHeight="1">
      <c r="A160" s="25" t="s">
        <v>6</v>
      </c>
      <c r="B160" s="26" t="s">
        <v>162</v>
      </c>
      <c r="C160" s="26" t="s">
        <v>117</v>
      </c>
      <c r="D160" s="26" t="s">
        <v>7</v>
      </c>
      <c r="E160" s="48">
        <f>1550.3+7.3+67.4+41.7+11</f>
        <v>1677.7</v>
      </c>
      <c r="F160" s="48">
        <v>1480</v>
      </c>
      <c r="G160" s="49">
        <v>1480.2</v>
      </c>
      <c r="J160" s="1">
        <f>67.4+41.7+11</f>
        <v>120.10000000000001</v>
      </c>
    </row>
    <row r="161" spans="1:7" ht="69" customHeight="1">
      <c r="A161" s="142" t="s">
        <v>104</v>
      </c>
      <c r="B161" s="143" t="s">
        <v>102</v>
      </c>
      <c r="C161" s="144"/>
      <c r="D161" s="144"/>
      <c r="E161" s="86">
        <f>E162</f>
        <v>85.10000000000001</v>
      </c>
      <c r="F161" s="86">
        <f>F162</f>
        <v>0</v>
      </c>
      <c r="G161" s="116">
        <f>G162</f>
        <v>0</v>
      </c>
    </row>
    <row r="162" spans="1:7" ht="92.25" customHeight="1">
      <c r="A162" s="145" t="s">
        <v>142</v>
      </c>
      <c r="B162" s="35" t="s">
        <v>103</v>
      </c>
      <c r="C162" s="107"/>
      <c r="D162" s="107"/>
      <c r="E162" s="109">
        <f>E163+E165</f>
        <v>85.10000000000001</v>
      </c>
      <c r="F162" s="109">
        <f>F163+F165</f>
        <v>0</v>
      </c>
      <c r="G162" s="110">
        <f>G163+G165</f>
        <v>0</v>
      </c>
    </row>
    <row r="163" spans="1:7" ht="77.25" customHeight="1">
      <c r="A163" s="146" t="s">
        <v>123</v>
      </c>
      <c r="B163" s="147" t="s">
        <v>103</v>
      </c>
      <c r="C163" s="147" t="s">
        <v>120</v>
      </c>
      <c r="D163" s="147"/>
      <c r="E163" s="148">
        <f>E164</f>
        <v>77.4</v>
      </c>
      <c r="F163" s="148">
        <f>F164</f>
        <v>0</v>
      </c>
      <c r="G163" s="149">
        <f>G164</f>
        <v>0</v>
      </c>
    </row>
    <row r="164" spans="1:7" ht="74.25" customHeight="1">
      <c r="A164" s="150" t="s">
        <v>6</v>
      </c>
      <c r="B164" s="147" t="s">
        <v>103</v>
      </c>
      <c r="C164" s="147" t="s">
        <v>120</v>
      </c>
      <c r="D164" s="147" t="s">
        <v>7</v>
      </c>
      <c r="E164" s="148">
        <v>77.4</v>
      </c>
      <c r="F164" s="148">
        <v>0</v>
      </c>
      <c r="G164" s="149">
        <v>0</v>
      </c>
    </row>
    <row r="165" spans="1:7" ht="54.75" customHeight="1">
      <c r="A165" s="21" t="s">
        <v>128</v>
      </c>
      <c r="B165" s="147" t="s">
        <v>103</v>
      </c>
      <c r="C165" s="147" t="s">
        <v>117</v>
      </c>
      <c r="D165" s="147"/>
      <c r="E165" s="148">
        <f>E166</f>
        <v>7.7</v>
      </c>
      <c r="F165" s="148">
        <f>F166</f>
        <v>0</v>
      </c>
      <c r="G165" s="149">
        <f>G166</f>
        <v>0</v>
      </c>
    </row>
    <row r="166" spans="1:7" ht="54.75" customHeight="1">
      <c r="A166" s="151" t="s">
        <v>6</v>
      </c>
      <c r="B166" s="152" t="s">
        <v>103</v>
      </c>
      <c r="C166" s="152" t="s">
        <v>117</v>
      </c>
      <c r="D166" s="152" t="s">
        <v>7</v>
      </c>
      <c r="E166" s="153">
        <v>7.7</v>
      </c>
      <c r="F166" s="153">
        <v>0</v>
      </c>
      <c r="G166" s="154">
        <v>0</v>
      </c>
    </row>
    <row r="167" spans="1:7" ht="64.5" customHeight="1">
      <c r="A167" s="155" t="s">
        <v>48</v>
      </c>
      <c r="B167" s="156" t="s">
        <v>73</v>
      </c>
      <c r="C167" s="53"/>
      <c r="D167" s="53"/>
      <c r="E167" s="157">
        <f aca="true" t="shared" si="26" ref="E167:F169">E168</f>
        <v>3.5</v>
      </c>
      <c r="F167" s="157">
        <f t="shared" si="26"/>
        <v>3.5</v>
      </c>
      <c r="G167" s="158">
        <f>G168</f>
        <v>3.5</v>
      </c>
    </row>
    <row r="168" spans="1:7" ht="45" customHeight="1">
      <c r="A168" s="159" t="s">
        <v>101</v>
      </c>
      <c r="B168" s="31" t="s">
        <v>74</v>
      </c>
      <c r="C168" s="31"/>
      <c r="D168" s="31"/>
      <c r="E168" s="32">
        <f t="shared" si="26"/>
        <v>3.5</v>
      </c>
      <c r="F168" s="32">
        <f t="shared" si="26"/>
        <v>3.5</v>
      </c>
      <c r="G168" s="40">
        <f>G169</f>
        <v>3.5</v>
      </c>
    </row>
    <row r="169" spans="1:7" ht="46.5" customHeight="1">
      <c r="A169" s="21" t="s">
        <v>128</v>
      </c>
      <c r="B169" s="22" t="s">
        <v>74</v>
      </c>
      <c r="C169" s="22" t="s">
        <v>117</v>
      </c>
      <c r="D169" s="22"/>
      <c r="E169" s="46">
        <f t="shared" si="26"/>
        <v>3.5</v>
      </c>
      <c r="F169" s="46">
        <f t="shared" si="26"/>
        <v>3.5</v>
      </c>
      <c r="G169" s="47">
        <f>G170</f>
        <v>3.5</v>
      </c>
    </row>
    <row r="170" spans="1:7" ht="61.5" customHeight="1">
      <c r="A170" s="25" t="s">
        <v>6</v>
      </c>
      <c r="B170" s="26" t="s">
        <v>74</v>
      </c>
      <c r="C170" s="26" t="s">
        <v>117</v>
      </c>
      <c r="D170" s="26" t="s">
        <v>7</v>
      </c>
      <c r="E170" s="48">
        <v>3.5</v>
      </c>
      <c r="F170" s="48">
        <v>3.5</v>
      </c>
      <c r="G170" s="49">
        <v>3.5</v>
      </c>
    </row>
    <row r="171" spans="1:7" ht="96.75" customHeight="1">
      <c r="A171" s="160" t="s">
        <v>235</v>
      </c>
      <c r="B171" s="14" t="s">
        <v>75</v>
      </c>
      <c r="C171" s="51"/>
      <c r="D171" s="51"/>
      <c r="E171" s="161">
        <f>E174</f>
        <v>5</v>
      </c>
      <c r="F171" s="161">
        <f>F174</f>
        <v>7</v>
      </c>
      <c r="G171" s="162">
        <f>G174</f>
        <v>7</v>
      </c>
    </row>
    <row r="172" spans="1:7" ht="24.75" customHeight="1">
      <c r="A172" s="9" t="s">
        <v>272</v>
      </c>
      <c r="B172" s="14" t="s">
        <v>264</v>
      </c>
      <c r="C172" s="51"/>
      <c r="D172" s="51"/>
      <c r="E172" s="161">
        <f>E173</f>
        <v>5</v>
      </c>
      <c r="F172" s="161">
        <f>F173</f>
        <v>7</v>
      </c>
      <c r="G172" s="161">
        <f>G173</f>
        <v>7</v>
      </c>
    </row>
    <row r="173" spans="1:7" ht="84" customHeight="1">
      <c r="A173" s="155" t="s">
        <v>237</v>
      </c>
      <c r="B173" s="156" t="s">
        <v>236</v>
      </c>
      <c r="C173" s="53"/>
      <c r="D173" s="53"/>
      <c r="E173" s="157">
        <f aca="true" t="shared" si="27" ref="E173:G175">E174</f>
        <v>5</v>
      </c>
      <c r="F173" s="157">
        <f t="shared" si="27"/>
        <v>7</v>
      </c>
      <c r="G173" s="158">
        <f>G174</f>
        <v>7</v>
      </c>
    </row>
    <row r="174" spans="1:7" ht="70.5" customHeight="1">
      <c r="A174" s="159" t="s">
        <v>239</v>
      </c>
      <c r="B174" s="31" t="s">
        <v>238</v>
      </c>
      <c r="C174" s="31"/>
      <c r="D174" s="31"/>
      <c r="E174" s="32">
        <f>E175</f>
        <v>5</v>
      </c>
      <c r="F174" s="32">
        <f t="shared" si="27"/>
        <v>7</v>
      </c>
      <c r="G174" s="32">
        <f t="shared" si="27"/>
        <v>7</v>
      </c>
    </row>
    <row r="175" spans="1:7" ht="45">
      <c r="A175" s="21" t="s">
        <v>156</v>
      </c>
      <c r="B175" s="31" t="s">
        <v>238</v>
      </c>
      <c r="C175" s="22" t="s">
        <v>155</v>
      </c>
      <c r="D175" s="22"/>
      <c r="E175" s="46">
        <f t="shared" si="27"/>
        <v>5</v>
      </c>
      <c r="F175" s="46">
        <f t="shared" si="27"/>
        <v>7</v>
      </c>
      <c r="G175" s="47">
        <f>G176</f>
        <v>7</v>
      </c>
    </row>
    <row r="176" spans="1:9" ht="30">
      <c r="A176" s="25" t="s">
        <v>39</v>
      </c>
      <c r="B176" s="31" t="s">
        <v>238</v>
      </c>
      <c r="C176" s="26" t="s">
        <v>155</v>
      </c>
      <c r="D176" s="26" t="s">
        <v>40</v>
      </c>
      <c r="E176" s="213">
        <f>7-2</f>
        <v>5</v>
      </c>
      <c r="F176" s="48">
        <v>7</v>
      </c>
      <c r="G176" s="49">
        <v>7</v>
      </c>
      <c r="I176" s="1">
        <v>-2</v>
      </c>
    </row>
    <row r="177" spans="1:7" ht="93" customHeight="1">
      <c r="A177" s="100" t="s">
        <v>241</v>
      </c>
      <c r="B177" s="10" t="s">
        <v>95</v>
      </c>
      <c r="C177" s="163"/>
      <c r="D177" s="10"/>
      <c r="E177" s="164">
        <f>E179</f>
        <v>72</v>
      </c>
      <c r="F177" s="164">
        <f>F179</f>
        <v>72</v>
      </c>
      <c r="G177" s="165">
        <f>G179</f>
        <v>72</v>
      </c>
    </row>
    <row r="178" spans="1:7" ht="26.25" customHeight="1">
      <c r="A178" s="9" t="s">
        <v>272</v>
      </c>
      <c r="B178" s="120" t="s">
        <v>265</v>
      </c>
      <c r="C178" s="163"/>
      <c r="D178" s="163"/>
      <c r="E178" s="164">
        <f>E179</f>
        <v>72</v>
      </c>
      <c r="F178" s="164">
        <f>F179</f>
        <v>72</v>
      </c>
      <c r="G178" s="164">
        <f>G179</f>
        <v>72</v>
      </c>
    </row>
    <row r="179" spans="1:7" ht="52.5" customHeight="1">
      <c r="A179" s="100" t="s">
        <v>243</v>
      </c>
      <c r="B179" s="120" t="s">
        <v>240</v>
      </c>
      <c r="C179" s="163"/>
      <c r="D179" s="163"/>
      <c r="E179" s="164">
        <f aca="true" t="shared" si="28" ref="E179:F181">E180</f>
        <v>72</v>
      </c>
      <c r="F179" s="164">
        <f t="shared" si="28"/>
        <v>72</v>
      </c>
      <c r="G179" s="165">
        <f>G180</f>
        <v>72</v>
      </c>
    </row>
    <row r="180" spans="1:7" ht="33" customHeight="1">
      <c r="A180" s="106" t="s">
        <v>244</v>
      </c>
      <c r="B180" s="31" t="s">
        <v>242</v>
      </c>
      <c r="C180" s="31"/>
      <c r="D180" s="31"/>
      <c r="E180" s="32">
        <f t="shared" si="28"/>
        <v>72</v>
      </c>
      <c r="F180" s="32">
        <f t="shared" si="28"/>
        <v>72</v>
      </c>
      <c r="G180" s="40">
        <f>G181</f>
        <v>72</v>
      </c>
    </row>
    <row r="181" spans="1:7" ht="35.25" customHeight="1">
      <c r="A181" s="21" t="s">
        <v>128</v>
      </c>
      <c r="B181" s="203" t="s">
        <v>242</v>
      </c>
      <c r="C181" s="147" t="s">
        <v>117</v>
      </c>
      <c r="D181" s="147"/>
      <c r="E181" s="148">
        <f t="shared" si="28"/>
        <v>72</v>
      </c>
      <c r="F181" s="148">
        <f t="shared" si="28"/>
        <v>72</v>
      </c>
      <c r="G181" s="149">
        <f>G182</f>
        <v>72</v>
      </c>
    </row>
    <row r="182" spans="1:7" ht="24" customHeight="1">
      <c r="A182" s="166" t="s">
        <v>18</v>
      </c>
      <c r="B182" s="210" t="s">
        <v>242</v>
      </c>
      <c r="C182" s="167" t="s">
        <v>117</v>
      </c>
      <c r="D182" s="167" t="s">
        <v>19</v>
      </c>
      <c r="E182" s="168">
        <v>72</v>
      </c>
      <c r="F182" s="168">
        <v>72</v>
      </c>
      <c r="G182" s="169">
        <v>72</v>
      </c>
    </row>
    <row r="183" spans="1:7" ht="36" customHeight="1">
      <c r="A183" s="170" t="s">
        <v>53</v>
      </c>
      <c r="B183" s="39" t="s">
        <v>52</v>
      </c>
      <c r="C183" s="53"/>
      <c r="D183" s="53"/>
      <c r="E183" s="81">
        <f>E184</f>
        <v>4675.900000000001</v>
      </c>
      <c r="F183" s="81">
        <f>F184</f>
        <v>2069.8</v>
      </c>
      <c r="G183" s="82">
        <f>G184</f>
        <v>1166.2</v>
      </c>
    </row>
    <row r="184" spans="1:7" ht="30" customHeight="1">
      <c r="A184" s="56" t="s">
        <v>49</v>
      </c>
      <c r="B184" s="39" t="s">
        <v>51</v>
      </c>
      <c r="C184" s="39"/>
      <c r="D184" s="39"/>
      <c r="E184" s="171">
        <f>E185+E188+E194+E197+E200+E203+E215+E239+E236+E248+E253+E256+E259+E262+E206+E265+E224+E242+E212+E221+E230+E233+E209+E191+E245+E218+E227</f>
        <v>4675.900000000001</v>
      </c>
      <c r="F184" s="171">
        <f>F185+F188+F194+F197+F200+F203+F215+F239+F236+F248+F253+F256+F259+F262+F206+F265+F224+F242+F212+F221+F230+F233+F209+F191+F245+F218+F227</f>
        <v>2069.8</v>
      </c>
      <c r="G184" s="171">
        <f>G185+G188+G194+G197+G200+G203+G215+G239+G236+G248+G253+G256+G259+G262+G206+G265+G224+G242+G212+G221+G230+G233+G209+G191+G245+G218+G227</f>
        <v>1166.2</v>
      </c>
    </row>
    <row r="185" spans="1:7" ht="30">
      <c r="A185" s="123" t="s">
        <v>76</v>
      </c>
      <c r="B185" s="31" t="s">
        <v>54</v>
      </c>
      <c r="C185" s="31"/>
      <c r="D185" s="31"/>
      <c r="E185" s="172">
        <f aca="true" t="shared" si="29" ref="E185:G186">E186</f>
        <v>333.4</v>
      </c>
      <c r="F185" s="172">
        <f t="shared" si="29"/>
        <v>301.7</v>
      </c>
      <c r="G185" s="173">
        <f t="shared" si="29"/>
        <v>301.8</v>
      </c>
    </row>
    <row r="186" spans="1:7" ht="30">
      <c r="A186" s="126" t="s">
        <v>127</v>
      </c>
      <c r="B186" s="174" t="s">
        <v>54</v>
      </c>
      <c r="C186" s="22" t="s">
        <v>119</v>
      </c>
      <c r="D186" s="174"/>
      <c r="E186" s="175">
        <f t="shared" si="29"/>
        <v>333.4</v>
      </c>
      <c r="F186" s="175">
        <f t="shared" si="29"/>
        <v>301.7</v>
      </c>
      <c r="G186" s="176">
        <f t="shared" si="29"/>
        <v>301.8</v>
      </c>
    </row>
    <row r="187" spans="1:10" ht="30.75" customHeight="1">
      <c r="A187" s="177" t="s">
        <v>22</v>
      </c>
      <c r="B187" s="178" t="s">
        <v>54</v>
      </c>
      <c r="C187" s="26" t="s">
        <v>119</v>
      </c>
      <c r="D187" s="178" t="s">
        <v>23</v>
      </c>
      <c r="E187" s="216">
        <f>315+18.4</f>
        <v>333.4</v>
      </c>
      <c r="F187" s="179">
        <v>301.7</v>
      </c>
      <c r="G187" s="180">
        <v>301.8</v>
      </c>
      <c r="J187" s="1">
        <v>18.4</v>
      </c>
    </row>
    <row r="188" spans="1:7" ht="72" customHeight="1">
      <c r="A188" s="181" t="s">
        <v>166</v>
      </c>
      <c r="B188" s="31" t="s">
        <v>55</v>
      </c>
      <c r="C188" s="31"/>
      <c r="D188" s="31"/>
      <c r="E188" s="32">
        <f aca="true" t="shared" si="30" ref="E188:G192">E189</f>
        <v>730.8</v>
      </c>
      <c r="F188" s="32">
        <f t="shared" si="30"/>
        <v>0</v>
      </c>
      <c r="G188" s="40">
        <f t="shared" si="30"/>
        <v>0</v>
      </c>
    </row>
    <row r="189" spans="1:7" ht="44.25" customHeight="1">
      <c r="A189" s="21" t="s">
        <v>124</v>
      </c>
      <c r="B189" s="33" t="s">
        <v>55</v>
      </c>
      <c r="C189" s="33" t="s">
        <v>121</v>
      </c>
      <c r="D189" s="33"/>
      <c r="E189" s="23">
        <f t="shared" si="30"/>
        <v>730.8</v>
      </c>
      <c r="F189" s="23">
        <f t="shared" si="30"/>
        <v>0</v>
      </c>
      <c r="G189" s="24">
        <f t="shared" si="30"/>
        <v>0</v>
      </c>
    </row>
    <row r="190" spans="1:7" ht="24.75" customHeight="1">
      <c r="A190" s="25" t="s">
        <v>16</v>
      </c>
      <c r="B190" s="34" t="s">
        <v>55</v>
      </c>
      <c r="C190" s="34" t="s">
        <v>121</v>
      </c>
      <c r="D190" s="34" t="s">
        <v>17</v>
      </c>
      <c r="E190" s="27">
        <f>125+605.9-0.1</f>
        <v>730.8</v>
      </c>
      <c r="F190" s="27">
        <v>0</v>
      </c>
      <c r="G190" s="28">
        <v>0</v>
      </c>
    </row>
    <row r="191" spans="1:7" ht="96.75" customHeight="1">
      <c r="A191" s="181" t="s">
        <v>279</v>
      </c>
      <c r="B191" s="31" t="s">
        <v>274</v>
      </c>
      <c r="C191" s="31"/>
      <c r="D191" s="31"/>
      <c r="E191" s="32">
        <f t="shared" si="30"/>
        <v>371.6</v>
      </c>
      <c r="F191" s="32">
        <f t="shared" si="30"/>
        <v>0</v>
      </c>
      <c r="G191" s="40">
        <f t="shared" si="30"/>
        <v>0</v>
      </c>
    </row>
    <row r="192" spans="1:7" ht="24.75" customHeight="1">
      <c r="A192" s="21" t="s">
        <v>124</v>
      </c>
      <c r="B192" s="33" t="s">
        <v>274</v>
      </c>
      <c r="C192" s="33" t="s">
        <v>121</v>
      </c>
      <c r="D192" s="33"/>
      <c r="E192" s="23">
        <f t="shared" si="30"/>
        <v>371.6</v>
      </c>
      <c r="F192" s="23">
        <f t="shared" si="30"/>
        <v>0</v>
      </c>
      <c r="G192" s="24">
        <f t="shared" si="30"/>
        <v>0</v>
      </c>
    </row>
    <row r="193" spans="1:9" ht="24.75" customHeight="1">
      <c r="A193" s="25" t="s">
        <v>16</v>
      </c>
      <c r="B193" s="34" t="s">
        <v>274</v>
      </c>
      <c r="C193" s="34" t="s">
        <v>121</v>
      </c>
      <c r="D193" s="34" t="s">
        <v>15</v>
      </c>
      <c r="E193" s="214">
        <f>204+371.5+0.1-204</f>
        <v>371.6</v>
      </c>
      <c r="F193" s="27">
        <v>0</v>
      </c>
      <c r="G193" s="28">
        <v>0</v>
      </c>
      <c r="H193" s="1">
        <v>0.1</v>
      </c>
      <c r="I193" s="1">
        <v>-204</v>
      </c>
    </row>
    <row r="194" spans="1:7" ht="27.75" customHeight="1">
      <c r="A194" s="132" t="s">
        <v>106</v>
      </c>
      <c r="B194" s="31" t="s">
        <v>56</v>
      </c>
      <c r="C194" s="31"/>
      <c r="D194" s="31"/>
      <c r="E194" s="172">
        <f aca="true" t="shared" si="31" ref="E194:G195">E195</f>
        <v>30</v>
      </c>
      <c r="F194" s="172">
        <f t="shared" si="31"/>
        <v>30</v>
      </c>
      <c r="G194" s="173">
        <f t="shared" si="31"/>
        <v>30</v>
      </c>
    </row>
    <row r="195" spans="1:7" ht="27.75" customHeight="1">
      <c r="A195" s="21" t="s">
        <v>125</v>
      </c>
      <c r="B195" s="22" t="s">
        <v>56</v>
      </c>
      <c r="C195" s="22" t="s">
        <v>122</v>
      </c>
      <c r="D195" s="22"/>
      <c r="E195" s="175">
        <f t="shared" si="31"/>
        <v>30</v>
      </c>
      <c r="F195" s="175">
        <f t="shared" si="31"/>
        <v>30</v>
      </c>
      <c r="G195" s="176">
        <f t="shared" si="31"/>
        <v>30</v>
      </c>
    </row>
    <row r="196" spans="1:7" ht="27.75" customHeight="1">
      <c r="A196" s="71" t="s">
        <v>138</v>
      </c>
      <c r="B196" s="73" t="s">
        <v>56</v>
      </c>
      <c r="C196" s="73" t="s">
        <v>122</v>
      </c>
      <c r="D196" s="73" t="s">
        <v>28</v>
      </c>
      <c r="E196" s="182">
        <v>30</v>
      </c>
      <c r="F196" s="182">
        <v>30</v>
      </c>
      <c r="G196" s="183">
        <v>30</v>
      </c>
    </row>
    <row r="197" spans="1:7" ht="26.25" customHeight="1">
      <c r="A197" s="184" t="s">
        <v>77</v>
      </c>
      <c r="B197" s="18" t="s">
        <v>57</v>
      </c>
      <c r="C197" s="18"/>
      <c r="D197" s="18"/>
      <c r="E197" s="185">
        <f aca="true" t="shared" si="32" ref="E197:G198">E198</f>
        <v>136.7</v>
      </c>
      <c r="F197" s="185">
        <f t="shared" si="32"/>
        <v>0</v>
      </c>
      <c r="G197" s="186">
        <f t="shared" si="32"/>
        <v>0</v>
      </c>
    </row>
    <row r="198" spans="1:7" ht="27.75" customHeight="1">
      <c r="A198" s="126" t="s">
        <v>124</v>
      </c>
      <c r="B198" s="22" t="s">
        <v>57</v>
      </c>
      <c r="C198" s="22" t="s">
        <v>121</v>
      </c>
      <c r="D198" s="22"/>
      <c r="E198" s="46">
        <f t="shared" si="32"/>
        <v>136.7</v>
      </c>
      <c r="F198" s="46">
        <f t="shared" si="32"/>
        <v>0</v>
      </c>
      <c r="G198" s="47">
        <f t="shared" si="32"/>
        <v>0</v>
      </c>
    </row>
    <row r="199" spans="1:7" ht="27.75" customHeight="1">
      <c r="A199" s="25" t="s">
        <v>9</v>
      </c>
      <c r="B199" s="26" t="s">
        <v>57</v>
      </c>
      <c r="C199" s="26" t="s">
        <v>121</v>
      </c>
      <c r="D199" s="26" t="s">
        <v>8</v>
      </c>
      <c r="E199" s="48">
        <f>30+106.7</f>
        <v>136.7</v>
      </c>
      <c r="F199" s="48">
        <v>0</v>
      </c>
      <c r="G199" s="49">
        <v>0</v>
      </c>
    </row>
    <row r="200" spans="1:7" ht="27.75" customHeight="1">
      <c r="A200" s="132" t="s">
        <v>78</v>
      </c>
      <c r="B200" s="31" t="s">
        <v>58</v>
      </c>
      <c r="C200" s="31"/>
      <c r="D200" s="31"/>
      <c r="E200" s="32">
        <f aca="true" t="shared" si="33" ref="E200:G201">E201</f>
        <v>13</v>
      </c>
      <c r="F200" s="32">
        <f t="shared" si="33"/>
        <v>6</v>
      </c>
      <c r="G200" s="40">
        <f t="shared" si="33"/>
        <v>6</v>
      </c>
    </row>
    <row r="201" spans="1:7" ht="27.75" customHeight="1">
      <c r="A201" s="21" t="s">
        <v>124</v>
      </c>
      <c r="B201" s="22" t="s">
        <v>58</v>
      </c>
      <c r="C201" s="22" t="s">
        <v>121</v>
      </c>
      <c r="D201" s="22"/>
      <c r="E201" s="46">
        <f t="shared" si="33"/>
        <v>13</v>
      </c>
      <c r="F201" s="46">
        <f t="shared" si="33"/>
        <v>6</v>
      </c>
      <c r="G201" s="47">
        <f t="shared" si="33"/>
        <v>6</v>
      </c>
    </row>
    <row r="202" spans="1:7" ht="27.75" customHeight="1">
      <c r="A202" s="25" t="s">
        <v>10</v>
      </c>
      <c r="B202" s="26" t="s">
        <v>58</v>
      </c>
      <c r="C202" s="26" t="s">
        <v>121</v>
      </c>
      <c r="D202" s="26" t="s">
        <v>31</v>
      </c>
      <c r="E202" s="48">
        <v>13</v>
      </c>
      <c r="F202" s="48">
        <v>6</v>
      </c>
      <c r="G202" s="49">
        <v>6</v>
      </c>
    </row>
    <row r="203" spans="1:7" ht="27.75" customHeight="1">
      <c r="A203" s="123" t="s">
        <v>80</v>
      </c>
      <c r="B203" s="31" t="s">
        <v>79</v>
      </c>
      <c r="C203" s="31"/>
      <c r="D203" s="31"/>
      <c r="E203" s="32">
        <f aca="true" t="shared" si="34" ref="E203:G204">E204</f>
        <v>6.2</v>
      </c>
      <c r="F203" s="32">
        <f t="shared" si="34"/>
        <v>6.2</v>
      </c>
      <c r="G203" s="40">
        <f t="shared" si="34"/>
        <v>6.2</v>
      </c>
    </row>
    <row r="204" spans="1:7" ht="27.75" customHeight="1">
      <c r="A204" s="21" t="s">
        <v>128</v>
      </c>
      <c r="B204" s="22" t="s">
        <v>79</v>
      </c>
      <c r="C204" s="22" t="s">
        <v>117</v>
      </c>
      <c r="D204" s="22"/>
      <c r="E204" s="46">
        <f t="shared" si="34"/>
        <v>6.2</v>
      </c>
      <c r="F204" s="46">
        <f t="shared" si="34"/>
        <v>6.2</v>
      </c>
      <c r="G204" s="47">
        <f t="shared" si="34"/>
        <v>6.2</v>
      </c>
    </row>
    <row r="205" spans="1:7" ht="27.75" customHeight="1">
      <c r="A205" s="25" t="s">
        <v>10</v>
      </c>
      <c r="B205" s="26" t="s">
        <v>79</v>
      </c>
      <c r="C205" s="26" t="s">
        <v>117</v>
      </c>
      <c r="D205" s="26" t="s">
        <v>31</v>
      </c>
      <c r="E205" s="48">
        <v>6.2</v>
      </c>
      <c r="F205" s="48">
        <v>6.2</v>
      </c>
      <c r="G205" s="49">
        <v>6.2</v>
      </c>
    </row>
    <row r="206" spans="1:7" ht="33" customHeight="1">
      <c r="A206" s="123" t="s">
        <v>81</v>
      </c>
      <c r="B206" s="31" t="s">
        <v>82</v>
      </c>
      <c r="C206" s="31"/>
      <c r="D206" s="31"/>
      <c r="E206" s="32">
        <f aca="true" t="shared" si="35" ref="E206:G207">E207</f>
        <v>73.5</v>
      </c>
      <c r="F206" s="32">
        <f t="shared" si="35"/>
        <v>13.5</v>
      </c>
      <c r="G206" s="40">
        <f t="shared" si="35"/>
        <v>13.5</v>
      </c>
    </row>
    <row r="207" spans="1:7" ht="27.75" customHeight="1">
      <c r="A207" s="21" t="s">
        <v>128</v>
      </c>
      <c r="B207" s="22" t="s">
        <v>82</v>
      </c>
      <c r="C207" s="22" t="s">
        <v>117</v>
      </c>
      <c r="D207" s="22"/>
      <c r="E207" s="46">
        <f t="shared" si="35"/>
        <v>73.5</v>
      </c>
      <c r="F207" s="46">
        <f t="shared" si="35"/>
        <v>13.5</v>
      </c>
      <c r="G207" s="47">
        <f t="shared" si="35"/>
        <v>13.5</v>
      </c>
    </row>
    <row r="208" spans="1:9" ht="27.75" customHeight="1">
      <c r="A208" s="25" t="s">
        <v>10</v>
      </c>
      <c r="B208" s="26" t="s">
        <v>82</v>
      </c>
      <c r="C208" s="26" t="s">
        <v>117</v>
      </c>
      <c r="D208" s="26" t="s">
        <v>31</v>
      </c>
      <c r="E208" s="213">
        <f>43.5+73.5-43.5</f>
        <v>73.5</v>
      </c>
      <c r="F208" s="48">
        <f>43.5-30</f>
        <v>13.5</v>
      </c>
      <c r="G208" s="49">
        <f>43.5-30</f>
        <v>13.5</v>
      </c>
      <c r="I208" s="1">
        <v>-43.5</v>
      </c>
    </row>
    <row r="209" spans="1:7" ht="48" customHeight="1">
      <c r="A209" s="123" t="s">
        <v>267</v>
      </c>
      <c r="B209" s="31" t="s">
        <v>266</v>
      </c>
      <c r="C209" s="31"/>
      <c r="D209" s="31"/>
      <c r="E209" s="32">
        <f aca="true" t="shared" si="36" ref="E209:G210">E210</f>
        <v>4.5</v>
      </c>
      <c r="F209" s="32">
        <f t="shared" si="36"/>
        <v>0</v>
      </c>
      <c r="G209" s="40">
        <f t="shared" si="36"/>
        <v>0</v>
      </c>
    </row>
    <row r="210" spans="1:7" ht="27.75" customHeight="1">
      <c r="A210" s="21" t="s">
        <v>128</v>
      </c>
      <c r="B210" s="22" t="s">
        <v>266</v>
      </c>
      <c r="C210" s="22" t="s">
        <v>117</v>
      </c>
      <c r="D210" s="22"/>
      <c r="E210" s="46">
        <f t="shared" si="36"/>
        <v>4.5</v>
      </c>
      <c r="F210" s="46">
        <f t="shared" si="36"/>
        <v>0</v>
      </c>
      <c r="G210" s="47">
        <f t="shared" si="36"/>
        <v>0</v>
      </c>
    </row>
    <row r="211" spans="1:7" ht="27.75" customHeight="1">
      <c r="A211" s="25" t="s">
        <v>10</v>
      </c>
      <c r="B211" s="26" t="s">
        <v>266</v>
      </c>
      <c r="C211" s="26" t="s">
        <v>117</v>
      </c>
      <c r="D211" s="26" t="s">
        <v>31</v>
      </c>
      <c r="E211" s="48">
        <v>4.5</v>
      </c>
      <c r="F211" s="48">
        <v>0</v>
      </c>
      <c r="G211" s="49">
        <v>0</v>
      </c>
    </row>
    <row r="212" spans="1:7" ht="45" customHeight="1">
      <c r="A212" s="123" t="s">
        <v>144</v>
      </c>
      <c r="B212" s="31" t="s">
        <v>143</v>
      </c>
      <c r="C212" s="31"/>
      <c r="D212" s="31"/>
      <c r="E212" s="32">
        <f aca="true" t="shared" si="37" ref="E212:G213">E213</f>
        <v>14.100000000000001</v>
      </c>
      <c r="F212" s="32">
        <f t="shared" si="37"/>
        <v>31</v>
      </c>
      <c r="G212" s="40">
        <f t="shared" si="37"/>
        <v>31</v>
      </c>
    </row>
    <row r="213" spans="1:7" ht="27.75" customHeight="1">
      <c r="A213" s="21" t="s">
        <v>128</v>
      </c>
      <c r="B213" s="22" t="s">
        <v>143</v>
      </c>
      <c r="C213" s="22" t="s">
        <v>117</v>
      </c>
      <c r="D213" s="22"/>
      <c r="E213" s="46">
        <f t="shared" si="37"/>
        <v>14.100000000000001</v>
      </c>
      <c r="F213" s="46">
        <f t="shared" si="37"/>
        <v>31</v>
      </c>
      <c r="G213" s="47">
        <f t="shared" si="37"/>
        <v>31</v>
      </c>
    </row>
    <row r="214" spans="1:9" ht="27.75" customHeight="1">
      <c r="A214" s="25" t="s">
        <v>10</v>
      </c>
      <c r="B214" s="26" t="s">
        <v>143</v>
      </c>
      <c r="C214" s="26" t="s">
        <v>117</v>
      </c>
      <c r="D214" s="26" t="s">
        <v>31</v>
      </c>
      <c r="E214" s="213">
        <f>44.1-30</f>
        <v>14.100000000000001</v>
      </c>
      <c r="F214" s="48">
        <v>31</v>
      </c>
      <c r="G214" s="49">
        <v>31</v>
      </c>
      <c r="I214" s="1">
        <v>-30</v>
      </c>
    </row>
    <row r="215" spans="1:7" ht="27.75" customHeight="1">
      <c r="A215" s="132" t="s">
        <v>109</v>
      </c>
      <c r="B215" s="31" t="s">
        <v>83</v>
      </c>
      <c r="C215" s="31"/>
      <c r="D215" s="31"/>
      <c r="E215" s="32">
        <f aca="true" t="shared" si="38" ref="E215:G219">E216</f>
        <v>104.9</v>
      </c>
      <c r="F215" s="32">
        <f t="shared" si="38"/>
        <v>73.6</v>
      </c>
      <c r="G215" s="40">
        <f t="shared" si="38"/>
        <v>73.6</v>
      </c>
    </row>
    <row r="216" spans="1:7" ht="27.75" customHeight="1">
      <c r="A216" s="21" t="s">
        <v>128</v>
      </c>
      <c r="B216" s="22" t="s">
        <v>83</v>
      </c>
      <c r="C216" s="22" t="s">
        <v>117</v>
      </c>
      <c r="D216" s="22"/>
      <c r="E216" s="46">
        <f t="shared" si="38"/>
        <v>104.9</v>
      </c>
      <c r="F216" s="46">
        <f t="shared" si="38"/>
        <v>73.6</v>
      </c>
      <c r="G216" s="47">
        <f t="shared" si="38"/>
        <v>73.6</v>
      </c>
    </row>
    <row r="217" spans="1:7" ht="27.75" customHeight="1">
      <c r="A217" s="25" t="s">
        <v>10</v>
      </c>
      <c r="B217" s="26" t="s">
        <v>83</v>
      </c>
      <c r="C217" s="26" t="s">
        <v>117</v>
      </c>
      <c r="D217" s="26" t="s">
        <v>31</v>
      </c>
      <c r="E217" s="48">
        <v>104.9</v>
      </c>
      <c r="F217" s="48">
        <v>73.6</v>
      </c>
      <c r="G217" s="49">
        <v>73.6</v>
      </c>
    </row>
    <row r="218" spans="1:7" ht="63.75" customHeight="1">
      <c r="A218" s="132" t="s">
        <v>278</v>
      </c>
      <c r="B218" s="31" t="s">
        <v>277</v>
      </c>
      <c r="C218" s="31"/>
      <c r="D218" s="31"/>
      <c r="E218" s="32">
        <f t="shared" si="38"/>
        <v>16.3</v>
      </c>
      <c r="F218" s="32">
        <f t="shared" si="38"/>
        <v>0</v>
      </c>
      <c r="G218" s="40">
        <f t="shared" si="38"/>
        <v>0</v>
      </c>
    </row>
    <row r="219" spans="1:7" ht="27.75" customHeight="1">
      <c r="A219" s="21" t="s">
        <v>128</v>
      </c>
      <c r="B219" s="22" t="s">
        <v>277</v>
      </c>
      <c r="C219" s="22" t="s">
        <v>117</v>
      </c>
      <c r="D219" s="22"/>
      <c r="E219" s="46">
        <f t="shared" si="38"/>
        <v>16.3</v>
      </c>
      <c r="F219" s="46">
        <f t="shared" si="38"/>
        <v>0</v>
      </c>
      <c r="G219" s="47">
        <f t="shared" si="38"/>
        <v>0</v>
      </c>
    </row>
    <row r="220" spans="1:9" ht="27.75" customHeight="1">
      <c r="A220" s="25" t="s">
        <v>10</v>
      </c>
      <c r="B220" s="26" t="s">
        <v>277</v>
      </c>
      <c r="C220" s="26" t="s">
        <v>117</v>
      </c>
      <c r="D220" s="26" t="s">
        <v>31</v>
      </c>
      <c r="E220" s="213">
        <f>20-3.7</f>
        <v>16.3</v>
      </c>
      <c r="F220" s="48">
        <v>0</v>
      </c>
      <c r="G220" s="49">
        <v>0</v>
      </c>
      <c r="I220" s="1">
        <v>-3.7</v>
      </c>
    </row>
    <row r="221" spans="1:7" ht="27.75" customHeight="1">
      <c r="A221" s="132" t="s">
        <v>147</v>
      </c>
      <c r="B221" s="187" t="s">
        <v>146</v>
      </c>
      <c r="C221" s="31"/>
      <c r="D221" s="31"/>
      <c r="E221" s="32">
        <f aca="true" t="shared" si="39" ref="E221:G222">E222</f>
        <v>57.8</v>
      </c>
      <c r="F221" s="32">
        <f t="shared" si="39"/>
        <v>37.8</v>
      </c>
      <c r="G221" s="40">
        <f t="shared" si="39"/>
        <v>0</v>
      </c>
    </row>
    <row r="222" spans="1:7" ht="27.75" customHeight="1">
      <c r="A222" s="21" t="s">
        <v>128</v>
      </c>
      <c r="B222" s="22" t="s">
        <v>146</v>
      </c>
      <c r="C222" s="22" t="s">
        <v>117</v>
      </c>
      <c r="D222" s="22"/>
      <c r="E222" s="46">
        <f t="shared" si="39"/>
        <v>57.8</v>
      </c>
      <c r="F222" s="46">
        <f t="shared" si="39"/>
        <v>37.8</v>
      </c>
      <c r="G222" s="47">
        <f t="shared" si="39"/>
        <v>0</v>
      </c>
    </row>
    <row r="223" spans="1:10" ht="45" customHeight="1">
      <c r="A223" s="25" t="s">
        <v>145</v>
      </c>
      <c r="B223" s="26" t="s">
        <v>146</v>
      </c>
      <c r="C223" s="26" t="s">
        <v>117</v>
      </c>
      <c r="D223" s="26" t="s">
        <v>13</v>
      </c>
      <c r="E223" s="218">
        <f>37.8+20</f>
        <v>57.8</v>
      </c>
      <c r="F223" s="48">
        <v>37.8</v>
      </c>
      <c r="G223" s="49">
        <v>0</v>
      </c>
      <c r="J223" s="1">
        <v>20</v>
      </c>
    </row>
    <row r="224" spans="1:7" ht="36.75" customHeight="1">
      <c r="A224" s="132" t="s">
        <v>115</v>
      </c>
      <c r="B224" s="187" t="s">
        <v>114</v>
      </c>
      <c r="C224" s="31"/>
      <c r="D224" s="31"/>
      <c r="E224" s="32">
        <f aca="true" t="shared" si="40" ref="E224:G225">E225</f>
        <v>453.90000000000003</v>
      </c>
      <c r="F224" s="32">
        <f t="shared" si="40"/>
        <v>1254.2</v>
      </c>
      <c r="G224" s="40">
        <f t="shared" si="40"/>
        <v>341</v>
      </c>
    </row>
    <row r="225" spans="1:7" ht="27.75" customHeight="1">
      <c r="A225" s="21" t="s">
        <v>128</v>
      </c>
      <c r="B225" s="22" t="s">
        <v>114</v>
      </c>
      <c r="C225" s="22" t="s">
        <v>117</v>
      </c>
      <c r="D225" s="22"/>
      <c r="E225" s="46">
        <f t="shared" si="40"/>
        <v>453.90000000000003</v>
      </c>
      <c r="F225" s="46">
        <f t="shared" si="40"/>
        <v>1254.2</v>
      </c>
      <c r="G225" s="47">
        <f t="shared" si="40"/>
        <v>341</v>
      </c>
    </row>
    <row r="226" spans="1:8" ht="27.75" customHeight="1">
      <c r="A226" s="25" t="s">
        <v>14</v>
      </c>
      <c r="B226" s="26" t="s">
        <v>114</v>
      </c>
      <c r="C226" s="26" t="s">
        <v>117</v>
      </c>
      <c r="D226" s="26" t="s">
        <v>35</v>
      </c>
      <c r="E226" s="48">
        <f>319.8+134+0.1</f>
        <v>453.90000000000003</v>
      </c>
      <c r="F226" s="48">
        <v>1254.2</v>
      </c>
      <c r="G226" s="49">
        <v>341</v>
      </c>
      <c r="H226" s="1">
        <v>0.1</v>
      </c>
    </row>
    <row r="227" spans="1:7" ht="27.75" customHeight="1">
      <c r="A227" s="132" t="s">
        <v>281</v>
      </c>
      <c r="B227" s="187" t="s">
        <v>280</v>
      </c>
      <c r="C227" s="31"/>
      <c r="D227" s="31"/>
      <c r="E227" s="32">
        <f aca="true" t="shared" si="41" ref="E227:G228">E228</f>
        <v>55</v>
      </c>
      <c r="F227" s="32">
        <f t="shared" si="41"/>
        <v>0</v>
      </c>
      <c r="G227" s="40">
        <f t="shared" si="41"/>
        <v>0</v>
      </c>
    </row>
    <row r="228" spans="1:7" ht="27.75" customHeight="1">
      <c r="A228" s="21" t="s">
        <v>128</v>
      </c>
      <c r="B228" s="22" t="s">
        <v>280</v>
      </c>
      <c r="C228" s="22" t="s">
        <v>117</v>
      </c>
      <c r="D228" s="22"/>
      <c r="E228" s="46">
        <f t="shared" si="41"/>
        <v>55</v>
      </c>
      <c r="F228" s="46">
        <f t="shared" si="41"/>
        <v>0</v>
      </c>
      <c r="G228" s="47">
        <f t="shared" si="41"/>
        <v>0</v>
      </c>
    </row>
    <row r="229" spans="1:10" ht="27.75" customHeight="1">
      <c r="A229" s="25" t="s">
        <v>14</v>
      </c>
      <c r="B229" s="26" t="s">
        <v>280</v>
      </c>
      <c r="C229" s="26" t="s">
        <v>117</v>
      </c>
      <c r="D229" s="26" t="s">
        <v>15</v>
      </c>
      <c r="E229" s="218">
        <v>55</v>
      </c>
      <c r="F229" s="48">
        <v>0</v>
      </c>
      <c r="G229" s="49">
        <v>0</v>
      </c>
      <c r="J229" s="1">
        <v>55</v>
      </c>
    </row>
    <row r="230" spans="1:7" ht="30.75" customHeight="1">
      <c r="A230" s="132" t="s">
        <v>154</v>
      </c>
      <c r="B230" s="187" t="s">
        <v>153</v>
      </c>
      <c r="C230" s="31"/>
      <c r="D230" s="31"/>
      <c r="E230" s="32">
        <f aca="true" t="shared" si="42" ref="E230:G234">E231</f>
        <v>378.2</v>
      </c>
      <c r="F230" s="32">
        <f t="shared" si="42"/>
        <v>0</v>
      </c>
      <c r="G230" s="40">
        <f t="shared" si="42"/>
        <v>0</v>
      </c>
    </row>
    <row r="231" spans="1:7" ht="30.75" customHeight="1">
      <c r="A231" s="21" t="s">
        <v>128</v>
      </c>
      <c r="B231" s="22" t="s">
        <v>153</v>
      </c>
      <c r="C231" s="22" t="s">
        <v>117</v>
      </c>
      <c r="D231" s="22"/>
      <c r="E231" s="46">
        <f t="shared" si="42"/>
        <v>378.2</v>
      </c>
      <c r="F231" s="46">
        <f t="shared" si="42"/>
        <v>0</v>
      </c>
      <c r="G231" s="47">
        <f t="shared" si="42"/>
        <v>0</v>
      </c>
    </row>
    <row r="232" spans="1:7" ht="30.75" customHeight="1">
      <c r="A232" s="25" t="s">
        <v>14</v>
      </c>
      <c r="B232" s="26" t="s">
        <v>153</v>
      </c>
      <c r="C232" s="26" t="s">
        <v>117</v>
      </c>
      <c r="D232" s="26" t="s">
        <v>15</v>
      </c>
      <c r="E232" s="48">
        <f>400.2-22</f>
        <v>378.2</v>
      </c>
      <c r="F232" s="48">
        <v>0</v>
      </c>
      <c r="G232" s="49">
        <v>0</v>
      </c>
    </row>
    <row r="233" spans="1:7" ht="30.75" customHeight="1">
      <c r="A233" s="132" t="s">
        <v>256</v>
      </c>
      <c r="B233" s="187" t="s">
        <v>255</v>
      </c>
      <c r="C233" s="31"/>
      <c r="D233" s="31"/>
      <c r="E233" s="32">
        <f t="shared" si="42"/>
        <v>184.7</v>
      </c>
      <c r="F233" s="32">
        <f t="shared" si="42"/>
        <v>0</v>
      </c>
      <c r="G233" s="40">
        <f t="shared" si="42"/>
        <v>0</v>
      </c>
    </row>
    <row r="234" spans="1:7" ht="30.75" customHeight="1">
      <c r="A234" s="21" t="s">
        <v>128</v>
      </c>
      <c r="B234" s="22" t="s">
        <v>255</v>
      </c>
      <c r="C234" s="22" t="s">
        <v>117</v>
      </c>
      <c r="D234" s="22"/>
      <c r="E234" s="46">
        <f t="shared" si="42"/>
        <v>184.7</v>
      </c>
      <c r="F234" s="46">
        <f t="shared" si="42"/>
        <v>0</v>
      </c>
      <c r="G234" s="47">
        <f t="shared" si="42"/>
        <v>0</v>
      </c>
    </row>
    <row r="235" spans="1:10" ht="30.75" customHeight="1">
      <c r="A235" s="25" t="s">
        <v>14</v>
      </c>
      <c r="B235" s="26" t="s">
        <v>255</v>
      </c>
      <c r="C235" s="26" t="s">
        <v>117</v>
      </c>
      <c r="D235" s="26" t="s">
        <v>19</v>
      </c>
      <c r="E235" s="213">
        <f>101.8+142.2-32-64.8+37.5</f>
        <v>184.7</v>
      </c>
      <c r="F235" s="48">
        <v>0</v>
      </c>
      <c r="G235" s="49">
        <v>0</v>
      </c>
      <c r="I235" s="1">
        <f>-32-64.8</f>
        <v>-96.8</v>
      </c>
      <c r="J235" s="1">
        <v>37.5</v>
      </c>
    </row>
    <row r="236" spans="1:7" ht="73.5" customHeight="1">
      <c r="A236" s="132" t="s">
        <v>110</v>
      </c>
      <c r="B236" s="31" t="s">
        <v>84</v>
      </c>
      <c r="C236" s="31"/>
      <c r="D236" s="31"/>
      <c r="E236" s="32">
        <f aca="true" t="shared" si="43" ref="E236:G237">E237</f>
        <v>214.4</v>
      </c>
      <c r="F236" s="32">
        <f t="shared" si="43"/>
        <v>0</v>
      </c>
      <c r="G236" s="40">
        <f t="shared" si="43"/>
        <v>0</v>
      </c>
    </row>
    <row r="237" spans="1:7" ht="33.75" customHeight="1">
      <c r="A237" s="21" t="s">
        <v>128</v>
      </c>
      <c r="B237" s="22" t="s">
        <v>84</v>
      </c>
      <c r="C237" s="22" t="s">
        <v>117</v>
      </c>
      <c r="D237" s="22"/>
      <c r="E237" s="23">
        <f t="shared" si="43"/>
        <v>214.4</v>
      </c>
      <c r="F237" s="23">
        <f t="shared" si="43"/>
        <v>0</v>
      </c>
      <c r="G237" s="24">
        <f t="shared" si="43"/>
        <v>0</v>
      </c>
    </row>
    <row r="238" spans="1:10" ht="33.75" customHeight="1">
      <c r="A238" s="188" t="s">
        <v>18</v>
      </c>
      <c r="B238" s="26" t="s">
        <v>84</v>
      </c>
      <c r="C238" s="26" t="s">
        <v>117</v>
      </c>
      <c r="D238" s="26" t="s">
        <v>19</v>
      </c>
      <c r="E238" s="219">
        <f>184.4+30</f>
        <v>214.4</v>
      </c>
      <c r="F238" s="27">
        <v>0</v>
      </c>
      <c r="G238" s="28">
        <v>0</v>
      </c>
      <c r="J238" s="1">
        <v>30</v>
      </c>
    </row>
    <row r="239" spans="1:7" ht="52.5" customHeight="1">
      <c r="A239" s="132" t="s">
        <v>164</v>
      </c>
      <c r="B239" s="187" t="s">
        <v>163</v>
      </c>
      <c r="C239" s="31"/>
      <c r="D239" s="31"/>
      <c r="E239" s="32">
        <f aca="true" t="shared" si="44" ref="E239:G240">E240</f>
        <v>267.3</v>
      </c>
      <c r="F239" s="32">
        <f t="shared" si="44"/>
        <v>161.70000000000002</v>
      </c>
      <c r="G239" s="40">
        <f t="shared" si="44"/>
        <v>203.8</v>
      </c>
    </row>
    <row r="240" spans="1:7" ht="33.75" customHeight="1">
      <c r="A240" s="21" t="s">
        <v>128</v>
      </c>
      <c r="B240" s="22" t="s">
        <v>163</v>
      </c>
      <c r="C240" s="22" t="s">
        <v>117</v>
      </c>
      <c r="D240" s="22"/>
      <c r="E240" s="46">
        <f t="shared" si="44"/>
        <v>267.3</v>
      </c>
      <c r="F240" s="46">
        <f t="shared" si="44"/>
        <v>161.70000000000002</v>
      </c>
      <c r="G240" s="47">
        <f t="shared" si="44"/>
        <v>203.8</v>
      </c>
    </row>
    <row r="241" spans="1:7" ht="33.75" customHeight="1">
      <c r="A241" s="25" t="s">
        <v>14</v>
      </c>
      <c r="B241" s="26" t="s">
        <v>163</v>
      </c>
      <c r="C241" s="26" t="s">
        <v>117</v>
      </c>
      <c r="D241" s="26" t="s">
        <v>15</v>
      </c>
      <c r="E241" s="48">
        <f>245.3+22</f>
        <v>267.3</v>
      </c>
      <c r="F241" s="48">
        <f>245.3-83.6</f>
        <v>161.70000000000002</v>
      </c>
      <c r="G241" s="49">
        <f>245.3-41.5</f>
        <v>203.8</v>
      </c>
    </row>
    <row r="242" spans="1:7" ht="33.75" customHeight="1">
      <c r="A242" s="132" t="s">
        <v>132</v>
      </c>
      <c r="B242" s="187" t="s">
        <v>131</v>
      </c>
      <c r="C242" s="31"/>
      <c r="D242" s="31"/>
      <c r="E242" s="32">
        <f aca="true" t="shared" si="45" ref="E242:G246">E243</f>
        <v>685.6</v>
      </c>
      <c r="F242" s="32">
        <f t="shared" si="45"/>
        <v>0</v>
      </c>
      <c r="G242" s="40">
        <f t="shared" si="45"/>
        <v>0</v>
      </c>
    </row>
    <row r="243" spans="1:7" ht="33.75" customHeight="1">
      <c r="A243" s="21" t="s">
        <v>128</v>
      </c>
      <c r="B243" s="22" t="s">
        <v>131</v>
      </c>
      <c r="C243" s="22" t="s">
        <v>117</v>
      </c>
      <c r="D243" s="22"/>
      <c r="E243" s="46">
        <f t="shared" si="45"/>
        <v>685.6</v>
      </c>
      <c r="F243" s="46">
        <f t="shared" si="45"/>
        <v>0</v>
      </c>
      <c r="G243" s="47">
        <f t="shared" si="45"/>
        <v>0</v>
      </c>
    </row>
    <row r="244" spans="1:9" ht="33.75" customHeight="1">
      <c r="A244" s="25" t="s">
        <v>16</v>
      </c>
      <c r="B244" s="26" t="s">
        <v>131</v>
      </c>
      <c r="C244" s="26" t="s">
        <v>117</v>
      </c>
      <c r="D244" s="26" t="s">
        <v>17</v>
      </c>
      <c r="E244" s="213">
        <f>685.6+100-100</f>
        <v>685.6</v>
      </c>
      <c r="F244" s="48">
        <v>0</v>
      </c>
      <c r="G244" s="49">
        <v>0</v>
      </c>
      <c r="I244" s="1">
        <v>-100</v>
      </c>
    </row>
    <row r="245" spans="1:7" ht="33.75" customHeight="1">
      <c r="A245" s="132" t="s">
        <v>276</v>
      </c>
      <c r="B245" s="187" t="s">
        <v>275</v>
      </c>
      <c r="C245" s="31"/>
      <c r="D245" s="31"/>
      <c r="E245" s="32">
        <f t="shared" si="45"/>
        <v>90</v>
      </c>
      <c r="F245" s="32">
        <f t="shared" si="45"/>
        <v>0</v>
      </c>
      <c r="G245" s="40">
        <f t="shared" si="45"/>
        <v>0</v>
      </c>
    </row>
    <row r="246" spans="1:7" ht="33.75" customHeight="1">
      <c r="A246" s="21" t="s">
        <v>128</v>
      </c>
      <c r="B246" s="22" t="s">
        <v>275</v>
      </c>
      <c r="C246" s="22" t="s">
        <v>117</v>
      </c>
      <c r="D246" s="22"/>
      <c r="E246" s="46">
        <f t="shared" si="45"/>
        <v>90</v>
      </c>
      <c r="F246" s="46">
        <f t="shared" si="45"/>
        <v>0</v>
      </c>
      <c r="G246" s="47">
        <f t="shared" si="45"/>
        <v>0</v>
      </c>
    </row>
    <row r="247" spans="1:9" ht="33.75" customHeight="1">
      <c r="A247" s="25" t="s">
        <v>16</v>
      </c>
      <c r="B247" s="26" t="s">
        <v>275</v>
      </c>
      <c r="C247" s="26" t="s">
        <v>117</v>
      </c>
      <c r="D247" s="26" t="s">
        <v>17</v>
      </c>
      <c r="E247" s="213">
        <f>90+90-90</f>
        <v>90</v>
      </c>
      <c r="F247" s="48">
        <v>0</v>
      </c>
      <c r="G247" s="49">
        <v>0</v>
      </c>
      <c r="I247" s="1">
        <v>-90</v>
      </c>
    </row>
    <row r="248" spans="1:7" ht="47.25" customHeight="1">
      <c r="A248" s="189" t="s">
        <v>111</v>
      </c>
      <c r="B248" s="77" t="s">
        <v>85</v>
      </c>
      <c r="C248" s="77"/>
      <c r="D248" s="77"/>
      <c r="E248" s="78">
        <f>E249+E251</f>
        <v>149.10000000000002</v>
      </c>
      <c r="F248" s="78">
        <f>F249+F251</f>
        <v>154.10000000000002</v>
      </c>
      <c r="G248" s="79">
        <f>G249+G251</f>
        <v>159.29999999999998</v>
      </c>
    </row>
    <row r="249" spans="1:7" ht="55.5" customHeight="1">
      <c r="A249" s="190" t="s">
        <v>123</v>
      </c>
      <c r="B249" s="93" t="s">
        <v>85</v>
      </c>
      <c r="C249" s="93" t="s">
        <v>120</v>
      </c>
      <c r="D249" s="93"/>
      <c r="E249" s="90">
        <f>E250</f>
        <v>132.4</v>
      </c>
      <c r="F249" s="90">
        <f>F250</f>
        <v>132.4</v>
      </c>
      <c r="G249" s="91">
        <f>G250</f>
        <v>137.1</v>
      </c>
    </row>
    <row r="250" spans="1:7" ht="33.75" customHeight="1">
      <c r="A250" s="71" t="s">
        <v>11</v>
      </c>
      <c r="B250" s="112" t="s">
        <v>85</v>
      </c>
      <c r="C250" s="112" t="s">
        <v>120</v>
      </c>
      <c r="D250" s="112" t="s">
        <v>12</v>
      </c>
      <c r="E250" s="114">
        <v>132.4</v>
      </c>
      <c r="F250" s="114">
        <v>132.4</v>
      </c>
      <c r="G250" s="115">
        <f>137.1</f>
        <v>137.1</v>
      </c>
    </row>
    <row r="251" spans="1:7" ht="33.75" customHeight="1">
      <c r="A251" s="21" t="s">
        <v>128</v>
      </c>
      <c r="B251" s="191" t="s">
        <v>85</v>
      </c>
      <c r="C251" s="191" t="s">
        <v>117</v>
      </c>
      <c r="D251" s="191"/>
      <c r="E251" s="192">
        <f>E252</f>
        <v>16.700000000000003</v>
      </c>
      <c r="F251" s="192">
        <f>F252</f>
        <v>21.700000000000003</v>
      </c>
      <c r="G251" s="202">
        <f>G252</f>
        <v>22.2</v>
      </c>
    </row>
    <row r="252" spans="1:7" ht="33.75" customHeight="1">
      <c r="A252" s="25" t="s">
        <v>11</v>
      </c>
      <c r="B252" s="34" t="s">
        <v>85</v>
      </c>
      <c r="C252" s="34" t="s">
        <v>117</v>
      </c>
      <c r="D252" s="34" t="s">
        <v>12</v>
      </c>
      <c r="E252" s="48">
        <f>20.6-3.9</f>
        <v>16.700000000000003</v>
      </c>
      <c r="F252" s="48">
        <f>20.6+1.1</f>
        <v>21.700000000000003</v>
      </c>
      <c r="G252" s="49">
        <f>22.2</f>
        <v>22.2</v>
      </c>
    </row>
    <row r="253" spans="1:7" ht="48.75" customHeight="1">
      <c r="A253" s="193" t="s">
        <v>105</v>
      </c>
      <c r="B253" s="194" t="s">
        <v>86</v>
      </c>
      <c r="C253" s="194"/>
      <c r="D253" s="194"/>
      <c r="E253" s="195">
        <f aca="true" t="shared" si="46" ref="E253:G254">E254</f>
        <v>143.6</v>
      </c>
      <c r="F253" s="195">
        <f t="shared" si="46"/>
        <v>0</v>
      </c>
      <c r="G253" s="196">
        <f t="shared" si="46"/>
        <v>0</v>
      </c>
    </row>
    <row r="254" spans="1:7" ht="28.5" customHeight="1">
      <c r="A254" s="126" t="s">
        <v>126</v>
      </c>
      <c r="B254" s="22" t="s">
        <v>86</v>
      </c>
      <c r="C254" s="22" t="s">
        <v>118</v>
      </c>
      <c r="D254" s="22"/>
      <c r="E254" s="46">
        <f t="shared" si="46"/>
        <v>143.6</v>
      </c>
      <c r="F254" s="46">
        <f t="shared" si="46"/>
        <v>0</v>
      </c>
      <c r="G254" s="47">
        <f t="shared" si="46"/>
        <v>0</v>
      </c>
    </row>
    <row r="255" spans="1:7" ht="28.5" customHeight="1">
      <c r="A255" s="197" t="s">
        <v>98</v>
      </c>
      <c r="B255" s="26" t="s">
        <v>86</v>
      </c>
      <c r="C255" s="26" t="s">
        <v>118</v>
      </c>
      <c r="D255" s="26" t="s">
        <v>32</v>
      </c>
      <c r="E255" s="48">
        <v>143.6</v>
      </c>
      <c r="F255" s="48">
        <v>0</v>
      </c>
      <c r="G255" s="49">
        <v>0</v>
      </c>
    </row>
    <row r="256" spans="1:7" ht="69.75" customHeight="1">
      <c r="A256" s="198" t="s">
        <v>87</v>
      </c>
      <c r="B256" s="77" t="s">
        <v>88</v>
      </c>
      <c r="C256" s="77"/>
      <c r="D256" s="77"/>
      <c r="E256" s="78">
        <f aca="true" t="shared" si="47" ref="E256:G257">E257</f>
        <v>46.8</v>
      </c>
      <c r="F256" s="78">
        <f t="shared" si="47"/>
        <v>0</v>
      </c>
      <c r="G256" s="79">
        <f t="shared" si="47"/>
        <v>0</v>
      </c>
    </row>
    <row r="257" spans="1:7" ht="28.5" customHeight="1">
      <c r="A257" s="60" t="s">
        <v>126</v>
      </c>
      <c r="B257" s="93" t="s">
        <v>88</v>
      </c>
      <c r="C257" s="93" t="s">
        <v>118</v>
      </c>
      <c r="D257" s="93"/>
      <c r="E257" s="63">
        <f t="shared" si="47"/>
        <v>46.8</v>
      </c>
      <c r="F257" s="63">
        <f t="shared" si="47"/>
        <v>0</v>
      </c>
      <c r="G257" s="64">
        <f t="shared" si="47"/>
        <v>0</v>
      </c>
    </row>
    <row r="258" spans="1:7" ht="28.5" customHeight="1">
      <c r="A258" s="25" t="s">
        <v>30</v>
      </c>
      <c r="B258" s="34" t="s">
        <v>88</v>
      </c>
      <c r="C258" s="34" t="s">
        <v>118</v>
      </c>
      <c r="D258" s="34" t="s">
        <v>29</v>
      </c>
      <c r="E258" s="27">
        <v>46.8</v>
      </c>
      <c r="F258" s="27">
        <v>0</v>
      </c>
      <c r="G258" s="28">
        <v>0</v>
      </c>
    </row>
    <row r="259" spans="1:7" ht="37.5" customHeight="1">
      <c r="A259" s="132" t="s">
        <v>90</v>
      </c>
      <c r="B259" s="31" t="s">
        <v>89</v>
      </c>
      <c r="C259" s="31"/>
      <c r="D259" s="31"/>
      <c r="E259" s="32">
        <f aca="true" t="shared" si="48" ref="E259:G260">E260</f>
        <v>39</v>
      </c>
      <c r="F259" s="32">
        <f t="shared" si="48"/>
        <v>0</v>
      </c>
      <c r="G259" s="40">
        <f t="shared" si="48"/>
        <v>0</v>
      </c>
    </row>
    <row r="260" spans="1:7" ht="28.5" customHeight="1">
      <c r="A260" s="126" t="s">
        <v>126</v>
      </c>
      <c r="B260" s="22" t="s">
        <v>89</v>
      </c>
      <c r="C260" s="22" t="s">
        <v>118</v>
      </c>
      <c r="D260" s="22"/>
      <c r="E260" s="46">
        <f t="shared" si="48"/>
        <v>39</v>
      </c>
      <c r="F260" s="46">
        <f t="shared" si="48"/>
        <v>0</v>
      </c>
      <c r="G260" s="47">
        <f t="shared" si="48"/>
        <v>0</v>
      </c>
    </row>
    <row r="261" spans="1:7" ht="28.5" customHeight="1">
      <c r="A261" s="25" t="s">
        <v>10</v>
      </c>
      <c r="B261" s="26" t="s">
        <v>89</v>
      </c>
      <c r="C261" s="26" t="s">
        <v>118</v>
      </c>
      <c r="D261" s="26" t="s">
        <v>31</v>
      </c>
      <c r="E261" s="48">
        <v>39</v>
      </c>
      <c r="F261" s="48">
        <v>0</v>
      </c>
      <c r="G261" s="49">
        <v>0</v>
      </c>
    </row>
    <row r="262" spans="1:7" ht="48" customHeight="1">
      <c r="A262" s="159" t="s">
        <v>91</v>
      </c>
      <c r="B262" s="31" t="s">
        <v>92</v>
      </c>
      <c r="C262" s="31"/>
      <c r="D262" s="31"/>
      <c r="E262" s="32">
        <f aca="true" t="shared" si="49" ref="E262:G263">E263</f>
        <v>30.2</v>
      </c>
      <c r="F262" s="32">
        <f t="shared" si="49"/>
        <v>0</v>
      </c>
      <c r="G262" s="40">
        <f t="shared" si="49"/>
        <v>0</v>
      </c>
    </row>
    <row r="263" spans="1:7" ht="32.25" customHeight="1">
      <c r="A263" s="126" t="s">
        <v>126</v>
      </c>
      <c r="B263" s="22" t="s">
        <v>92</v>
      </c>
      <c r="C263" s="22" t="s">
        <v>118</v>
      </c>
      <c r="D263" s="22"/>
      <c r="E263" s="46">
        <f t="shared" si="49"/>
        <v>30.2</v>
      </c>
      <c r="F263" s="46">
        <f t="shared" si="49"/>
        <v>0</v>
      </c>
      <c r="G263" s="47">
        <f t="shared" si="49"/>
        <v>0</v>
      </c>
    </row>
    <row r="264" spans="1:7" ht="45.75" customHeight="1">
      <c r="A264" s="25" t="s">
        <v>4</v>
      </c>
      <c r="B264" s="26" t="s">
        <v>92</v>
      </c>
      <c r="C264" s="26" t="s">
        <v>118</v>
      </c>
      <c r="D264" s="26" t="s">
        <v>5</v>
      </c>
      <c r="E264" s="48">
        <v>30.2</v>
      </c>
      <c r="F264" s="48">
        <v>0</v>
      </c>
      <c r="G264" s="49">
        <v>0</v>
      </c>
    </row>
    <row r="265" spans="1:7" ht="36.75" customHeight="1">
      <c r="A265" s="132" t="s">
        <v>93</v>
      </c>
      <c r="B265" s="31" t="s">
        <v>94</v>
      </c>
      <c r="C265" s="31"/>
      <c r="D265" s="31"/>
      <c r="E265" s="32">
        <f aca="true" t="shared" si="50" ref="E265:G266">E266</f>
        <v>45.3</v>
      </c>
      <c r="F265" s="32">
        <f t="shared" si="50"/>
        <v>0</v>
      </c>
      <c r="G265" s="40">
        <f t="shared" si="50"/>
        <v>0</v>
      </c>
    </row>
    <row r="266" spans="1:7" ht="22.5" customHeight="1">
      <c r="A266" s="126" t="s">
        <v>126</v>
      </c>
      <c r="B266" s="22" t="s">
        <v>94</v>
      </c>
      <c r="C266" s="22" t="s">
        <v>118</v>
      </c>
      <c r="D266" s="22"/>
      <c r="E266" s="46">
        <f t="shared" si="50"/>
        <v>45.3</v>
      </c>
      <c r="F266" s="46">
        <f t="shared" si="50"/>
        <v>0</v>
      </c>
      <c r="G266" s="47">
        <f t="shared" si="50"/>
        <v>0</v>
      </c>
    </row>
    <row r="267" spans="1:7" ht="45.75" customHeight="1">
      <c r="A267" s="25" t="s">
        <v>6</v>
      </c>
      <c r="B267" s="26" t="s">
        <v>94</v>
      </c>
      <c r="C267" s="26" t="s">
        <v>118</v>
      </c>
      <c r="D267" s="26" t="s">
        <v>7</v>
      </c>
      <c r="E267" s="48">
        <v>45.3</v>
      </c>
      <c r="F267" s="48">
        <v>0</v>
      </c>
      <c r="G267" s="49">
        <v>0</v>
      </c>
    </row>
    <row r="268" spans="1:10" ht="16.5" thickBot="1">
      <c r="A268" s="199" t="s">
        <v>24</v>
      </c>
      <c r="B268" s="200"/>
      <c r="C268" s="200"/>
      <c r="D268" s="200"/>
      <c r="E268" s="201">
        <f>E15+E38+E61+E73+E97+E132+E144+E171+E177+E183+E126+E67+E138</f>
        <v>30537.700000000004</v>
      </c>
      <c r="F268" s="201">
        <f>F15+F38+F61+F73+F97+F132+F144+F171+F177+F183+F126+F67+F138</f>
        <v>14415.2</v>
      </c>
      <c r="G268" s="201">
        <f>G15+G38+G61+G73+G97+G132+G144+G171+G177+G183+G126+G67+G138</f>
        <v>14740</v>
      </c>
      <c r="I268" s="1">
        <f>SUM(I15:I267)</f>
        <v>-1046.2</v>
      </c>
      <c r="J268" s="1">
        <f>SUM(J15:J267)</f>
        <v>1076.2</v>
      </c>
    </row>
  </sheetData>
  <sheetProtection/>
  <autoFilter ref="A13:G268"/>
  <mergeCells count="9">
    <mergeCell ref="A11:G11"/>
    <mergeCell ref="A2:G2"/>
    <mergeCell ref="A3:G3"/>
    <mergeCell ref="A4:G4"/>
    <mergeCell ref="A5:G5"/>
    <mergeCell ref="A6:G6"/>
    <mergeCell ref="A7:G7"/>
    <mergeCell ref="A8:G8"/>
    <mergeCell ref="A9:G9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2019-12-17T09:03:30Z</cp:lastPrinted>
  <dcterms:created xsi:type="dcterms:W3CDTF">2008-08-27T08:31:58Z</dcterms:created>
  <dcterms:modified xsi:type="dcterms:W3CDTF">2022-09-09T10:07:17Z</dcterms:modified>
  <cp:category/>
  <cp:version/>
  <cp:contentType/>
  <cp:contentStatus/>
</cp:coreProperties>
</file>