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Планир24-25-26" sheetId="6" r:id="rId1"/>
  </sheets>
  <externalReferences>
    <externalReference r:id="rId2"/>
    <externalReference r:id="rId3"/>
  </externalReferences>
  <definedNames>
    <definedName name="_xlnm._FilterDatabase" localSheetId="0" hidden="1">'Планир24-25-26'!$A$1:$A$231</definedName>
  </definedNames>
  <calcPr calcId="125725" calcOnSave="0"/>
</workbook>
</file>

<file path=xl/calcChain.xml><?xml version="1.0" encoding="utf-8"?>
<calcChain xmlns="http://schemas.openxmlformats.org/spreadsheetml/2006/main">
  <c r="K21" i="6"/>
  <c r="K223"/>
  <c r="M214"/>
  <c r="L214"/>
  <c r="K214"/>
  <c r="L12"/>
  <c r="M12"/>
  <c r="K12"/>
  <c r="M223"/>
  <c r="L223"/>
  <c r="L125"/>
  <c r="M125"/>
  <c r="L122"/>
  <c r="M122"/>
  <c r="M133"/>
  <c r="L133"/>
  <c r="K133"/>
  <c r="L128"/>
  <c r="M128"/>
  <c r="K128"/>
  <c r="K122"/>
  <c r="K100"/>
  <c r="L100"/>
  <c r="M100"/>
  <c r="L81" l="1"/>
  <c r="M81"/>
  <c r="K81"/>
  <c r="K169"/>
  <c r="J209" l="1"/>
  <c r="L75"/>
  <c r="M75"/>
  <c r="K75"/>
  <c r="L65"/>
  <c r="M65"/>
  <c r="K65"/>
  <c r="L8"/>
  <c r="M8"/>
  <c r="K8"/>
  <c r="L225"/>
  <c r="M224"/>
  <c r="L224"/>
  <c r="K224"/>
  <c r="M215"/>
  <c r="L215"/>
  <c r="K215"/>
  <c r="M226"/>
  <c r="L226"/>
  <c r="K226"/>
  <c r="K174" l="1"/>
  <c r="L169"/>
  <c r="M169"/>
  <c r="M225"/>
  <c r="K225"/>
  <c r="L30" l="1"/>
  <c r="M30"/>
  <c r="K30"/>
  <c r="L38"/>
  <c r="M38"/>
  <c r="K38"/>
  <c r="K125"/>
  <c r="L194"/>
  <c r="M194"/>
  <c r="K194"/>
  <c r="L206"/>
  <c r="M206"/>
  <c r="K206"/>
  <c r="L199" l="1"/>
  <c r="L184" s="1"/>
  <c r="M199"/>
  <c r="M184" s="1"/>
  <c r="K199"/>
  <c r="K184" s="1"/>
  <c r="L164"/>
  <c r="L163" s="1"/>
  <c r="M164"/>
  <c r="M163" s="1"/>
  <c r="K164"/>
  <c r="K163" s="1"/>
  <c r="L57"/>
  <c r="M57"/>
  <c r="K57"/>
  <c r="K183" l="1"/>
  <c r="N181" s="1"/>
  <c r="M183"/>
  <c r="L183"/>
  <c r="K228" l="1"/>
  <c r="J218"/>
  <c r="J206"/>
  <c r="J199"/>
  <c r="J194"/>
  <c r="J184"/>
  <c r="M174"/>
  <c r="L174"/>
  <c r="J174"/>
  <c r="J169"/>
  <c r="J163"/>
  <c r="M159"/>
  <c r="L159"/>
  <c r="K159"/>
  <c r="J133"/>
  <c r="J128"/>
  <c r="J100"/>
  <c r="M97"/>
  <c r="L97"/>
  <c r="K97"/>
  <c r="J97"/>
  <c r="J81"/>
  <c r="J75"/>
  <c r="M42"/>
  <c r="M21" s="1"/>
  <c r="L42"/>
  <c r="L21" s="1"/>
  <c r="K42"/>
  <c r="J42"/>
  <c r="J38"/>
  <c r="J30"/>
  <c r="J12"/>
  <c r="J8"/>
  <c r="L20" l="1"/>
  <c r="J21"/>
  <c r="M20"/>
  <c r="K20"/>
  <c r="J7"/>
  <c r="L7"/>
  <c r="K7"/>
  <c r="M7"/>
  <c r="J182"/>
  <c r="L212" l="1"/>
  <c r="M212"/>
  <c r="K212"/>
  <c r="K217" s="1"/>
  <c r="J212"/>
  <c r="J217" s="1"/>
  <c r="J221" s="1"/>
  <c r="M217" l="1"/>
  <c r="M221" s="1"/>
  <c r="L217"/>
  <c r="L221" s="1"/>
</calcChain>
</file>

<file path=xl/sharedStrings.xml><?xml version="1.0" encoding="utf-8"?>
<sst xmlns="http://schemas.openxmlformats.org/spreadsheetml/2006/main" count="1605" uniqueCount="369">
  <si>
    <t>(наименование органа, исполняющего бюджет)</t>
  </si>
  <si>
    <t>Комитет финансов администрации Кировского муниципального района Ленинградской области</t>
  </si>
  <si>
    <t>Бюджет: Бюджет муниципального образования Суховское сельское поселение Кировского муниципального района Ленинградской области</t>
  </si>
  <si>
    <t>Единица измерения руб.</t>
  </si>
  <si>
    <t>КФСР</t>
  </si>
  <si>
    <t>Наименование КЦСР</t>
  </si>
  <si>
    <t>КЦСР</t>
  </si>
  <si>
    <t>КВР</t>
  </si>
  <si>
    <t>КОСГУ</t>
  </si>
  <si>
    <t>Доп. ФК</t>
  </si>
  <si>
    <t>Доп. ЭК</t>
  </si>
  <si>
    <t>Доп. КР</t>
  </si>
  <si>
    <t>Код цели</t>
  </si>
  <si>
    <t>ИТОГО:</t>
  </si>
  <si>
    <t>01.02</t>
  </si>
  <si>
    <t>Расходы на выплаты по оплате труда работников органов местного самоуправления</t>
  </si>
  <si>
    <t>2.1.1</t>
  </si>
  <si>
    <t>000</t>
  </si>
  <si>
    <t>0</t>
  </si>
  <si>
    <t>2.6.6</t>
  </si>
  <si>
    <t>2.1.3</t>
  </si>
  <si>
    <t>01.03</t>
  </si>
  <si>
    <t>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</si>
  <si>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98.9.09.96090</t>
  </si>
  <si>
    <t>2.5.1</t>
  </si>
  <si>
    <t>244</t>
  </si>
  <si>
    <t>2.2.1</t>
  </si>
  <si>
    <t>2.2.6</t>
  </si>
  <si>
    <t>3.4.6</t>
  </si>
  <si>
    <t>2.9.7</t>
  </si>
  <si>
    <t>01.04</t>
  </si>
  <si>
    <t>Осуществление отдельных государственных полномочий Ленинградской области в сфере административных правоотношений</t>
  </si>
  <si>
    <t>67.9.09.71340</t>
  </si>
  <si>
    <t>221</t>
  </si>
  <si>
    <t>3038</t>
  </si>
  <si>
    <t>Осуществление полномочий поселений по муниципальному жилищному контролю</t>
  </si>
  <si>
    <t>98.9.09.96110</t>
  </si>
  <si>
    <t>2.2.2</t>
  </si>
  <si>
    <t>2.2.3</t>
  </si>
  <si>
    <t>2.2.5</t>
  </si>
  <si>
    <t>2.2.7</t>
  </si>
  <si>
    <t>3.1.0</t>
  </si>
  <si>
    <t>3.4.3</t>
  </si>
  <si>
    <t>01.06</t>
  </si>
  <si>
    <t>98.9.09.96010</t>
  </si>
  <si>
    <t>01.11</t>
  </si>
  <si>
    <t>Резервный фонд администрации муниципального образования</t>
  </si>
  <si>
    <t>98.9.09.10050</t>
  </si>
  <si>
    <t>01.13</t>
  </si>
  <si>
    <t>2.9.6</t>
  </si>
  <si>
    <t>98.9.09.96030</t>
  </si>
  <si>
    <t>98.9.09.10410</t>
  </si>
  <si>
    <t>98.9.09.10130</t>
  </si>
  <si>
    <t>98.9.09.10100</t>
  </si>
  <si>
    <t>730</t>
  </si>
  <si>
    <t>98.9.09.10080</t>
  </si>
  <si>
    <t>2.9.1</t>
  </si>
  <si>
    <t>02.03</t>
  </si>
  <si>
    <t>98.9.09.51180</t>
  </si>
  <si>
    <t>222</t>
  </si>
  <si>
    <t>03.10</t>
  </si>
  <si>
    <t>98.9.09.13100</t>
  </si>
  <si>
    <t>721</t>
  </si>
  <si>
    <t>03.14</t>
  </si>
  <si>
    <t>04.09</t>
  </si>
  <si>
    <t>Мероприятия по составлению,проверке смет на проведение текущего ремонта дорог общего пользования и осуществление строительного контроля</t>
  </si>
  <si>
    <t>04.12</t>
  </si>
  <si>
    <t>Информационная и консультационная поддержка субъектов малого предпринимательства, зарегистрированным и ведущим деятельность на территории МО Суховское сельское поселение района Ленинградской области</t>
  </si>
  <si>
    <t>2.4.B</t>
  </si>
  <si>
    <t>05.01</t>
  </si>
  <si>
    <t>05.02</t>
  </si>
  <si>
    <t>Мероприятия в области коммунального хозяйства</t>
  </si>
  <si>
    <t>98.9.09.06300</t>
  </si>
  <si>
    <t>05.03</t>
  </si>
  <si>
    <t>17.0.02.15520</t>
  </si>
  <si>
    <t>98.9.09.15350</t>
  </si>
  <si>
    <t>08.01</t>
  </si>
  <si>
    <t>456</t>
  </si>
  <si>
    <t>1022</t>
  </si>
  <si>
    <t>Расходы на обеспечение деятельности муниципальных казенных учреждений</t>
  </si>
  <si>
    <t>3.4.9</t>
  </si>
  <si>
    <t>08.04</t>
  </si>
  <si>
    <t>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</si>
  <si>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98.9.09.96020</t>
  </si>
  <si>
    <t>10.01</t>
  </si>
  <si>
    <t>Доплаты к пенсиям муниципальных служащих</t>
  </si>
  <si>
    <t>98.9.09.03080</t>
  </si>
  <si>
    <t>2.6.4</t>
  </si>
  <si>
    <t>11.01</t>
  </si>
  <si>
    <t>Организация и проведение мероприятий в области спорта и физической культуры</t>
  </si>
  <si>
    <t>13.01</t>
  </si>
  <si>
    <t>Процентные платежи по муниципальному долгу</t>
  </si>
  <si>
    <t>98.9.09.10010</t>
  </si>
  <si>
    <t>2.3.1</t>
  </si>
  <si>
    <t>Страх взносы со стимулирующих выплат работникам культуры МБ</t>
  </si>
  <si>
    <t>Страх взносы со стимулирующих выплат работникам культуры ОБ</t>
  </si>
  <si>
    <t>Заработная плата Основная</t>
  </si>
  <si>
    <t>3 дня по больничному листу</t>
  </si>
  <si>
    <t>ОА Центринформ</t>
  </si>
  <si>
    <t xml:space="preserve">Страх взносы по осн зпл работникам культуры </t>
  </si>
  <si>
    <t>А4 по 500л 15п*400,цв.бумага 3п*1200, ручки гел 30*40, фломаст10уп*150, цв.каранд10уп*100, пластил6уп*100,ватман 10л*35, бумага бел 20пач*150, А3 6пач*350, цв.карт 10уп*70, гуашь 4кор*150, акв.краск10уп*100, кисти 4набор*150,шары над14уп*500, лента упак 7*100,</t>
  </si>
  <si>
    <t>тряпки 8*150, моющее ср-во 8*150, швабры 4*200, совок 2шт*230, щетки 8*170,</t>
  </si>
  <si>
    <t>Награды на спортмероприятиях 3х1500</t>
  </si>
  <si>
    <t>Расходы на выплаты по оплате труда мун.служ. 3дня б.л.</t>
  </si>
  <si>
    <t>Расходы на выплаты по оплате труда Немун.служ. 3дня б.л.</t>
  </si>
  <si>
    <t>Расходы на страх.взносы Немун.служ.</t>
  </si>
  <si>
    <t>Расходы на содержание имущества</t>
  </si>
  <si>
    <t>Призы за участие 12х300</t>
  </si>
  <si>
    <t>Спортинв-рь ракетки пинг-понг 4* 450, сетка для пинг-понга 600, сетка волейб 1500, сетка футб 2х1300,мячи фут и волейб 2х1200</t>
  </si>
  <si>
    <t xml:space="preserve">Расходы на выплаты по оплате труда работников органов местного самоуправления </t>
  </si>
  <si>
    <t>Расходы на страх.взносы мун.служ. 30,2%</t>
  </si>
  <si>
    <t>ВУС канц А4 3х240; Ежедн 1х600</t>
  </si>
  <si>
    <t>ВУС страх.взносы</t>
  </si>
  <si>
    <t>ВУС зарплата 5881,2х12</t>
  </si>
  <si>
    <t>Поощр. ДПД (10 чх5000)</t>
  </si>
  <si>
    <t>346</t>
  </si>
  <si>
    <t>225</t>
  </si>
  <si>
    <t>310</t>
  </si>
  <si>
    <t>2021</t>
  </si>
  <si>
    <t xml:space="preserve"> страхование а/машины</t>
  </si>
  <si>
    <t xml:space="preserve"> ГСМ 3500лх52;масла5лх610;жидк/тормоз2х531; </t>
  </si>
  <si>
    <t xml:space="preserve"> стимулирующих выплат работникам культуры ОБ</t>
  </si>
  <si>
    <t xml:space="preserve"> стимулирующих выплат работникам культуры МБ</t>
  </si>
  <si>
    <t>Осуществление части полномочий поселений по владению, пользованию и распоряжению имуществом КУМИ</t>
  </si>
  <si>
    <t>Осуществление части полномочий поселений по формированию, утверждению, исполнению бюджета КФ</t>
  </si>
  <si>
    <t>2021год</t>
  </si>
  <si>
    <t>ГСМ на пож.машину (600х50)</t>
  </si>
  <si>
    <t>Расходы на обеспечение функций органов МСУ Центринформ</t>
  </si>
  <si>
    <t>Катриджи,бумага</t>
  </si>
  <si>
    <t xml:space="preserve">по СД </t>
  </si>
  <si>
    <t>Расходы на выплаты по оплате труда немун.служ. 66558*14+4%</t>
  </si>
  <si>
    <t>0113</t>
  </si>
  <si>
    <t>0804</t>
  </si>
  <si>
    <t>0103</t>
  </si>
  <si>
    <t>ВУС Телеком 750х12м</t>
  </si>
  <si>
    <t>администрация</t>
  </si>
  <si>
    <t>Мероприятия направленние на обеспечение безопасности ДД приобретение 2-х копл плакатов</t>
  </si>
  <si>
    <t>удаление сухостойных и больных деревьев</t>
  </si>
  <si>
    <t>223</t>
  </si>
  <si>
    <t>ВУС Основное средство</t>
  </si>
  <si>
    <t>226</t>
  </si>
  <si>
    <t>Осуществление мероприятий по содержанию ул.освещения Азурегос</t>
  </si>
  <si>
    <t>0102</t>
  </si>
  <si>
    <t>Сувениры с атрибутикой (наркомания)призы на антинаркот.мероприятиях</t>
  </si>
  <si>
    <t>Всего расходов по бюджету</t>
  </si>
  <si>
    <t>Всего доходов по бюджету</t>
  </si>
  <si>
    <t>МП повышение квалифик. Мун.служ</t>
  </si>
  <si>
    <t>ДКР 116</t>
  </si>
  <si>
    <t>собственные</t>
  </si>
  <si>
    <t>условно утвержденные</t>
  </si>
  <si>
    <t>1084</t>
  </si>
  <si>
    <t xml:space="preserve">Расходы на выплаты по оплате труда мун.служ. </t>
  </si>
  <si>
    <t>Терра сайт</t>
  </si>
  <si>
    <t>оплата уличного освещения квч 9,26</t>
  </si>
  <si>
    <t xml:space="preserve"> Осн. Фондов приобрет </t>
  </si>
  <si>
    <t>услуги связи междугор РТК 6000,0*2,4%=6144 ростелеком</t>
  </si>
  <si>
    <t xml:space="preserve">ЦентрИнформ сертифкат + ключи </t>
  </si>
  <si>
    <t>ЦентрИнформ 1х 1950+2550</t>
  </si>
  <si>
    <t>Отопление Лотэк 30,0трб*6м-в</t>
  </si>
  <si>
    <t xml:space="preserve">Создание условий для профессионального развития и подготовки кадров муниципальной </t>
  </si>
  <si>
    <t>Осуществление полномочий КМР на меропр. по содержанию автодорог1,718км*138,007руб.</t>
  </si>
  <si>
    <t>ЕИРЦ за услуги по начислению и сбору платы за найм (12мх520,00)</t>
  </si>
  <si>
    <t>07.05</t>
  </si>
  <si>
    <t>ЛенОблАйти 4000*12 Обслуживание компьютерной техники</t>
  </si>
  <si>
    <t>Почта Заказные письма,уведомления</t>
  </si>
  <si>
    <t>3.5.3</t>
  </si>
  <si>
    <t>2.4.4</t>
  </si>
  <si>
    <t>1.2.1</t>
  </si>
  <si>
    <t>1.2.9</t>
  </si>
  <si>
    <t>5.4.0</t>
  </si>
  <si>
    <t>8.5.3</t>
  </si>
  <si>
    <t>1.2.2</t>
  </si>
  <si>
    <t>2.4.7</t>
  </si>
  <si>
    <t>ПО "СоветникПроф"</t>
  </si>
  <si>
    <t>Договор 44-ФЗ 18000*12 Капранова</t>
  </si>
  <si>
    <t>Расходы возврат командиров. 150*2*16</t>
  </si>
  <si>
    <t xml:space="preserve">Эл.Энергия ПСК 4315квт*9,27рб </t>
  </si>
  <si>
    <t>ремонт авто (техобслуж) 4*8750</t>
  </si>
  <si>
    <t>Расходы на проведение юридической экспертизы нормативно правовых актов(Диверт 87закл*500рб)</t>
  </si>
  <si>
    <t xml:space="preserve">Расходы на проведение юридической экспертизы нормативно правовых актов (Диверт 50закл*500рб) </t>
  </si>
  <si>
    <t>8.7.0</t>
  </si>
  <si>
    <t>3.6.0</t>
  </si>
  <si>
    <t>8.5.2</t>
  </si>
  <si>
    <t>8.1.1</t>
  </si>
  <si>
    <t>1.1.1</t>
  </si>
  <si>
    <t>1.1.9</t>
  </si>
  <si>
    <t>7.3.0</t>
  </si>
  <si>
    <t>Мероприятия по содержанию дорог общего пользования(расчистка, профилирование внутри деревень)</t>
  </si>
  <si>
    <t>Мероприятия в области жилищного хозяйства (ремонт жилфонда)</t>
  </si>
  <si>
    <t>98.9.09.15010</t>
  </si>
  <si>
    <t>снижение затрат по уличн. освещению приобретение обор-ия и ламп ул 100т.р. Освещен+СИП(пятижильный кабель) 250 т.р.</t>
  </si>
  <si>
    <t>содерж детск.площ.краска 5,0тр,содерж.памятн5,0тр, покраска,посадка цветов, проведение субботника 10,0тр</t>
  </si>
  <si>
    <t>Мероприятия в области жилищного хозяйства</t>
  </si>
  <si>
    <t>мероприятия по благоустройству</t>
  </si>
  <si>
    <r>
      <t xml:space="preserve">чистка колодцев 4*15тр,дезинф </t>
    </r>
    <r>
      <rPr>
        <b/>
        <sz val="8"/>
        <rFont val="Times New Roman"/>
        <family val="1"/>
        <charset val="204"/>
      </rPr>
      <t>инвест.программа</t>
    </r>
  </si>
  <si>
    <t>Субсидии юрлицам на возмещение части затрат на банно-прачечные услуги</t>
  </si>
  <si>
    <t>Развитие и совершенствование муниципальной службы</t>
  </si>
  <si>
    <r>
      <t>Увеличение стоимости прочих оборотных запасов (материалов)+</t>
    </r>
    <r>
      <rPr>
        <sz val="7"/>
        <color rgb="FFFF0000"/>
        <rFont val="Times New Roman"/>
        <family val="1"/>
        <charset val="204"/>
      </rPr>
      <t>10000,00 цвет</t>
    </r>
    <r>
      <rPr>
        <sz val="7"/>
        <rFont val="Times New Roman"/>
        <family val="1"/>
        <charset val="204"/>
      </rPr>
      <t>ы</t>
    </r>
  </si>
  <si>
    <t>Установка знаков безопасности на воде (3х1000)</t>
  </si>
  <si>
    <r>
      <t>Анализ питьевой воды</t>
    </r>
    <r>
      <rPr>
        <b/>
        <sz val="8"/>
        <rFont val="Times New Roman"/>
        <family val="1"/>
        <charset val="204"/>
      </rPr>
      <t xml:space="preserve"> инвест.программа</t>
    </r>
  </si>
  <si>
    <t xml:space="preserve">созданию мест (площадок) накопления твердых коммунальных отходов </t>
  </si>
  <si>
    <t>игровой инвентарь</t>
  </si>
  <si>
    <t>200</t>
  </si>
  <si>
    <t>67.1.09.00150</t>
  </si>
  <si>
    <t>67.3.09.00150</t>
  </si>
  <si>
    <t>67.4.09.00150</t>
  </si>
  <si>
    <t>98.9.09.10310</t>
  </si>
  <si>
    <t>631</t>
  </si>
  <si>
    <t>312</t>
  </si>
  <si>
    <t>акцизы</t>
  </si>
  <si>
    <t>снять с КР 116</t>
  </si>
  <si>
    <t>=СУММ(K74:K81)</t>
  </si>
  <si>
    <t>2025</t>
  </si>
  <si>
    <t>ЦентрИнформ 1х 1000,00</t>
  </si>
  <si>
    <t>ПО Технокад 1х22000</t>
  </si>
  <si>
    <t>диски/м4х4000;аккумуля/м1х5000</t>
  </si>
  <si>
    <t>Расходы на матер.запасы и запчасти</t>
  </si>
  <si>
    <t>Расходы на матер.запасы и запчасти (флагРоссии20х700;Скоросш100х30;флэш7х700;)</t>
  </si>
  <si>
    <t>бумагаА425пх380;картриджи,15х1800;Ручкигел21х1х560;блок10х120;регистр20х316;;ежедн7х710;Календ7х150</t>
  </si>
  <si>
    <t>Гуп "ЛеноблИнвентаризация" получение сведения (братские захоронение) 1600*2</t>
  </si>
  <si>
    <t>ТЕРРА создание и поддержка соц. Сетей VK и Одноклассники 2х14 000,00 руб.</t>
  </si>
  <si>
    <t>Проф.осмотр(Андромеда)6 чел*7300</t>
  </si>
  <si>
    <t>15.4.01.13490</t>
  </si>
  <si>
    <t>Страховка пожарн.машины (1х8000)</t>
  </si>
  <si>
    <t>Услуги связи</t>
  </si>
  <si>
    <r>
      <t>Уплата государственной пошлины в суд 6000 + нотариус госпошлина(выморочн. имущеста)</t>
    </r>
    <r>
      <rPr>
        <sz val="7"/>
        <color rgb="FFFF0000"/>
        <rFont val="Times New Roman"/>
        <family val="1"/>
        <charset val="204"/>
      </rPr>
      <t xml:space="preserve"> 3000</t>
    </r>
  </si>
  <si>
    <t>15.4.02.13120</t>
  </si>
  <si>
    <t>15.4.02.13130</t>
  </si>
  <si>
    <t>приобретение мотопомп 2*25000,+ рынды</t>
  </si>
  <si>
    <t>Опашка насел.пункт(20,0)-Обеспечение пожарной безопасности на территории Суховского сельского поселения</t>
  </si>
  <si>
    <t>Чистка пожарных водоемов-Обеспечение пожарной безопасности на территории Суховского сельского поселения</t>
  </si>
  <si>
    <t>Поддержка в постоянной готовности водоисточников-Обеспечение пожарной безопасности на территории Суховского сельского поселения</t>
  </si>
  <si>
    <t>Оборудование подъезда с площадками к естественным водоисточникам-Обеспечение пожарной безопасности на территории Суховского сельского поселения</t>
  </si>
  <si>
    <t>приобретение знаков безопасности на воде (3х1000)+ приобретение плакатов по ЧС</t>
  </si>
  <si>
    <t>18.4.01.10500</t>
  </si>
  <si>
    <t>97.4.01.14670</t>
  </si>
  <si>
    <t>По борьбе с борщевиком Сосновского МБ без области</t>
  </si>
  <si>
    <t>07.07</t>
  </si>
  <si>
    <t>Мероприятия по организации временного трудоустройства несовершеннолетних граждан в возрасте от 14 до 18 лет в свободное от учебы время</t>
  </si>
  <si>
    <t>15.4.03.13240</t>
  </si>
  <si>
    <t>4Н.4.01.13610</t>
  </si>
  <si>
    <t>82.4.01.06510</t>
  </si>
  <si>
    <t>50.8.01.S4790    Облбт</t>
  </si>
  <si>
    <t>50.8.01.S4790   Местнбт</t>
  </si>
  <si>
    <t>70.0.09.0.0000</t>
  </si>
  <si>
    <t>50.4.01.15350</t>
  </si>
  <si>
    <t>50.4.01.15360</t>
  </si>
  <si>
    <t>50.4.01.15510</t>
  </si>
  <si>
    <r>
      <t xml:space="preserve">дезинсекция. </t>
    </r>
    <r>
      <rPr>
        <b/>
        <sz val="8"/>
        <rFont val="Times New Roman"/>
        <family val="1"/>
        <charset val="204"/>
      </rPr>
      <t xml:space="preserve"> инвест.программа (</t>
    </r>
    <r>
      <rPr>
        <sz val="8"/>
        <rFont val="Times New Roman"/>
        <family val="1"/>
        <charset val="204"/>
      </rPr>
      <t>детские плошадки)</t>
    </r>
  </si>
  <si>
    <r>
      <t xml:space="preserve">дезинсекция.  </t>
    </r>
    <r>
      <rPr>
        <b/>
        <sz val="8"/>
        <rFont val="Times New Roman"/>
        <family val="1"/>
        <charset val="204"/>
      </rPr>
      <t>инвест.программа</t>
    </r>
    <r>
      <rPr>
        <sz val="8"/>
        <rFont val="Times New Roman"/>
        <family val="1"/>
        <charset val="204"/>
      </rPr>
      <t xml:space="preserve"> (мест захоронения)</t>
    </r>
  </si>
  <si>
    <t>98.9.09.15340</t>
  </si>
  <si>
    <t>содержание конт. Площадок (програма-100т.р. + бюджет ЖКХ)</t>
  </si>
  <si>
    <t>50.4.01.15310</t>
  </si>
  <si>
    <t>АО "УК по обращению с отходами в Ленинградской области"</t>
  </si>
  <si>
    <t xml:space="preserve"> 1С 1500х12 (Словак Л.)</t>
  </si>
  <si>
    <t>16.4.01.95010</t>
  </si>
  <si>
    <t>16.4.01.14220</t>
  </si>
  <si>
    <t>16.4.02.14750</t>
  </si>
  <si>
    <r>
      <t xml:space="preserve">Актуализация схем теплоснабжения </t>
    </r>
    <r>
      <rPr>
        <b/>
        <sz val="8"/>
        <rFont val="Times New Roman"/>
        <family val="1"/>
        <charset val="204"/>
      </rPr>
      <t>(ЭнергияПрайм</t>
    </r>
    <r>
      <rPr>
        <sz val="8"/>
        <rFont val="Times New Roman"/>
        <family val="1"/>
        <charset val="204"/>
      </rPr>
      <t>) (програма благойстройство)</t>
    </r>
  </si>
  <si>
    <t>Ветераны ВОВ (апрель)</t>
  </si>
  <si>
    <t>Организация и проведение мероприятий в сфере культуры</t>
  </si>
  <si>
    <t>2025 год</t>
  </si>
  <si>
    <t>УК с отходами Вывоз мусора 12м*260</t>
  </si>
  <si>
    <t>Венки и цветы для возложения на захоронение 4бв*4000, 3мв*1500 , 2кор*2500</t>
  </si>
  <si>
    <t>Покос териториий братских захоронений и територии ЦСДК  д. Выстав и д. Лаврово</t>
  </si>
  <si>
    <t>2.2.6/2.2.5</t>
  </si>
  <si>
    <r>
      <t>Расколка дров для СДК д.Выстав(12куб-30т.р.) + СДК д. Лаврова(5 куб.-13т.р)</t>
    </r>
    <r>
      <rPr>
        <sz val="7"/>
        <color rgb="FFFF0000"/>
        <rFont val="Times New Roman"/>
        <family val="1"/>
        <charset val="204"/>
      </rPr>
      <t xml:space="preserve"> с налогами  руки+НДФЛ 12070 и стр взн 3270</t>
    </r>
  </si>
  <si>
    <t>Расходы по электроэнергии   5500квт*9,1рб</t>
  </si>
  <si>
    <t>750</t>
  </si>
  <si>
    <t xml:space="preserve"> Почтап подписка Вести (3 800 * 2)</t>
  </si>
  <si>
    <t>Дог.подряда 52080х4,отпуска водителя (30642,57),отпуска уборщица(10690,72),</t>
  </si>
  <si>
    <t xml:space="preserve">Увеличение стоимости МЗ однократного </t>
  </si>
  <si>
    <t>70.0.15.0.0000</t>
  </si>
  <si>
    <t>ЦСДК</t>
  </si>
  <si>
    <t>2026</t>
  </si>
  <si>
    <t>услуги связи 11500,0*12=136 626,84(0104,0203)Ростелеком</t>
  </si>
  <si>
    <t>Пульс-Про 1600х4;  (+5,5%)</t>
  </si>
  <si>
    <t>Теловижн 3500*9</t>
  </si>
  <si>
    <t>Короткова  12м*15135,00</t>
  </si>
  <si>
    <t>Кречетова   12м*15135,00</t>
  </si>
  <si>
    <t>Золотинкина   12м*15142,00</t>
  </si>
  <si>
    <t>ЦАСПИ д. Выстав 12м*8300</t>
  </si>
  <si>
    <t>ЦАСПИ д. Лаврово  12м*8300</t>
  </si>
  <si>
    <t>Мероприятия в области жилищного хозяйства (Капремонт жилфонда 11,88 *2480,50кв.м*12м-ц)</t>
  </si>
  <si>
    <t>Установка и приобретение пожарных указателей (рынды)</t>
  </si>
  <si>
    <t>пожарные запчасти,рукава 15,0 +указатели15,0</t>
  </si>
  <si>
    <t>Приобретение МЗ для содержания и обслуживания мотопомп (пожарные запчасти,рукава 15,0)</t>
  </si>
  <si>
    <r>
      <t>Услуги нотариуса оформление выморочн.им-ва 2 х</t>
    </r>
    <r>
      <rPr>
        <sz val="8"/>
        <color rgb="FFFF0000"/>
        <rFont val="Times New Roman"/>
        <family val="1"/>
        <charset val="204"/>
      </rPr>
      <t>2500</t>
    </r>
  </si>
  <si>
    <t>2026 год</t>
  </si>
  <si>
    <t>Увеличение стоимости ОС,шкаф/стойка для концертных костюмов</t>
  </si>
  <si>
    <t>Расходы на услуги в целях обеспечения публикации муниципальных правовых актов 12000 кв.см х 7,82 руб.(Газета Ладога)</t>
  </si>
  <si>
    <t>МБТ</t>
  </si>
  <si>
    <t>Расходы на кадастр регистр братских захорон 2кад*20000</t>
  </si>
  <si>
    <t>98.9.09.10300</t>
  </si>
  <si>
    <t>7.2.1</t>
  </si>
  <si>
    <t>Лотэк, опалта за теплоэнергии за здание пож. Депо</t>
  </si>
  <si>
    <t>90.2.15.0.0000</t>
  </si>
  <si>
    <t>80.0.32.0.0000</t>
  </si>
  <si>
    <t>90.1.19.0.0000</t>
  </si>
  <si>
    <t>4И.4.01.S4660   Местн бт</t>
  </si>
  <si>
    <t>4И.4.01.S4660       Обл бт</t>
  </si>
  <si>
    <t>98.9.09.12510</t>
  </si>
  <si>
    <t>00.0.04.0.0000</t>
  </si>
  <si>
    <t>19.4.02.11590</t>
  </si>
  <si>
    <t>19.4.03.11600</t>
  </si>
  <si>
    <t>16.4.01.14230</t>
  </si>
  <si>
    <t>19.4.01.S0360</t>
  </si>
  <si>
    <t>19.4.01.00160</t>
  </si>
  <si>
    <t>98.9.09.15460</t>
  </si>
  <si>
    <t>Универсальный отчет по планированию расходов (Утвержденный бюджет на 2025-2027)</t>
  </si>
  <si>
    <t>2027</t>
  </si>
  <si>
    <t>24-51180-00000-00000</t>
  </si>
  <si>
    <t>Обслуживание  оборудования присоединения к РАСЦО 55,5тр*12м-в КСЭОН</t>
  </si>
  <si>
    <t>Мероприятия по ремонту дорог общего пользования местного значения внутри населенного пункта д. Кобона, ул. Новоладожский канал 4 линия  от д. №41 до №56, протяженность 0,25 км, площадь 750 кв. м.</t>
  </si>
  <si>
    <t>Мероприятия по ремонту дорог общего пользования местного значения внутри населенного пункта д. Бор от съезда с региональной дороги Лаврово-Сухое-Кобона.  До уч. №46 и к уч.№1 и №2 поле Средний наволок, протяженность 0,500 км., площадь 1500 кв. м.</t>
  </si>
  <si>
    <t>Мероприятия по ремонту дорог общего пользования местного значения внутри населенного пункта   д. Кобона, Новоладожский канал 1 линия от д. №1б (храм) до д. №5а прот. 0,150 км, площ. 450 кв.м</t>
  </si>
  <si>
    <t>Мероприятия по ремонту дорог общего пользования местного значения внутри населенного пункта   д. Кобона, ул. Набережная реки Кобона от д. №2 (ФАП) до ООО "Военно-исторический центр "Дорога жизни", протяженность 0,403 км., площ. 1612 кв.. М.</t>
  </si>
  <si>
    <t>ОБ</t>
  </si>
  <si>
    <t>МБ</t>
  </si>
  <si>
    <t>Мероприятия по ремонту дорог общего пользования местного значения внутри населенного пункта   д. Кобона, ул. Дорога жизни от д. №29 до д. №21 а протяженность 0,300 квм., площ. 900 кв.м</t>
  </si>
  <si>
    <t xml:space="preserve">Расходы на Консультант-плюс </t>
  </si>
  <si>
    <t>ТЕРРА сайт 8550х4;</t>
  </si>
  <si>
    <t>1</t>
  </si>
  <si>
    <t>Бармина   12м*53726,00</t>
  </si>
  <si>
    <t>2.5.5</t>
  </si>
  <si>
    <t>Реализация областного закона от_______________года № 10-оз "Устройство пешеходной дорожки по адресу д. Сухое д. 1" и "Устройство пешеходной дорожки по адресу д. Сухое д.3"</t>
  </si>
  <si>
    <t>Реализация областного закона от_______________года № 10-оз "Благоустройство дорожки к памятнику в д. Кобона"</t>
  </si>
  <si>
    <t>Реализация областного закона от_______________года № 10-оз "Благоустройство "Братского захоронения ленинградцев, погибших при эвакуации при эвакуации в 1941-1943 гг." по адресу: Ленинградская область, Кировский район, д. Лаврово, близ гражданского кладбища"</t>
  </si>
  <si>
    <t>Реализация областного закона от_______________года № 10-оз "Благоустройство "Братского захоронения ленинградцев, погибших при эвакуации при эвакуации в 1941-1944 гг." по адресу: Ленинградская область, Кировский район, д. Лаврово, близ автодороги Войбокало-Кобона"</t>
  </si>
  <si>
    <t>Реализация областного закона от_______________года № 10-оз "Благоустройство части набережной реки Кобона в д. Кобона"</t>
  </si>
  <si>
    <t>Реализация областного закона от_______________года № 10-оз "Приобретение щебеночно-песчаной смеси для ямочного ремонта участка дорог, частичная подсыпка и разравниваниещебеночно-песчаной смеси в д. Лаврово"</t>
  </si>
  <si>
    <t>Кадастровые работы технических планов:   -Церковь д. Гавсарь.    -Храм д. Лаврово.   -Братское захоронение д. Митола. - по 30 00,00 руб.</t>
  </si>
  <si>
    <t>98.9.09.10340</t>
  </si>
  <si>
    <t>Гарант Пожбезопасность 1606,00рб*12</t>
  </si>
  <si>
    <t>Гарант д. Лаврово  12м*1727,00</t>
  </si>
  <si>
    <t>Гарант д. Выстав 12м*54 648</t>
  </si>
  <si>
    <t>1044</t>
  </si>
  <si>
    <t>1043</t>
  </si>
  <si>
    <t>убираем 666 000,00</t>
  </si>
  <si>
    <t>убираем 50 000,00</t>
  </si>
  <si>
    <t>убираем 100 000,00</t>
  </si>
  <si>
    <t>убираем 90 000,00 можно с 90105</t>
  </si>
  <si>
    <t>убираем 406 603,56 можно с 90105</t>
  </si>
  <si>
    <t>убираем 90 000,00 можно с 90105 было в 2023 г. 260000</t>
  </si>
  <si>
    <t>было 100 000,00 можно с 90105</t>
  </si>
  <si>
    <t>было 100 000,00 с 90105</t>
  </si>
  <si>
    <t>было 300с 90105</t>
  </si>
  <si>
    <t xml:space="preserve"> организации сбора и вывоза мусора (утилиз.ламп 8,0тр)</t>
  </si>
  <si>
    <t>было 240 000,00 с 90105</t>
  </si>
  <si>
    <t>было 170 000,00 с 90101</t>
  </si>
  <si>
    <t>было 96 600,00 можно с 90101</t>
  </si>
  <si>
    <t>ЕДДС</t>
  </si>
  <si>
    <t>90.2.17.0.0000</t>
  </si>
  <si>
    <t>Оценка транспортного средства Мусоровоз</t>
  </si>
  <si>
    <t>0000</t>
  </si>
  <si>
    <t>98.9.09.15500</t>
  </si>
  <si>
    <t>2027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</si>
  <si>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</si>
  <si>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00.0.21.0.0000</t>
  </si>
  <si>
    <t>90.2.16.0.0000</t>
  </si>
  <si>
    <t xml:space="preserve">Расходы на обеспечение функций органов МСУ членВзносы </t>
  </si>
  <si>
    <t>00.0.22.0.0000</t>
  </si>
  <si>
    <t>мощ.срво8х200;Мусорн.мешк7х12х50;М/Мбольш3х110;</t>
  </si>
  <si>
    <t>80.2.00.0.0000</t>
  </si>
  <si>
    <t>терроризму на территории поселения (обслуж. сайта, распостр листовок )</t>
  </si>
  <si>
    <t>16.4.01.14180</t>
  </si>
  <si>
    <t>00.0.16.0.0000</t>
  </si>
  <si>
    <r>
      <t xml:space="preserve">поверкаузла учета </t>
    </r>
    <r>
      <rPr>
        <sz val="8"/>
        <color rgb="FFFF0000"/>
        <rFont val="Times New Roman"/>
        <family val="1"/>
        <charset val="204"/>
      </rPr>
      <t>20,0</t>
    </r>
    <r>
      <rPr>
        <sz val="8"/>
        <rFont val="Times New Roman"/>
        <family val="1"/>
        <charset val="204"/>
      </rPr>
      <t>тр</t>
    </r>
  </si>
  <si>
    <t>ШКОЛА 1 сентября - 31 мая . Новогодние подарки</t>
  </si>
</sst>
</file>

<file path=xl/styles.xml><?xml version="1.0" encoding="utf-8"?>
<styleSheet xmlns="http://schemas.openxmlformats.org/spreadsheetml/2006/main">
  <numFmts count="3">
    <numFmt numFmtId="164" formatCode="dd/mm/yyyy\ hh:mm"/>
    <numFmt numFmtId="165" formatCode="0.00000000000"/>
    <numFmt numFmtId="166" formatCode="0.000000000000"/>
  </numFmts>
  <fonts count="32">
    <font>
      <sz val="10"/>
      <name val="Arial"/>
    </font>
    <font>
      <sz val="10"/>
      <name val="Times New Roman"/>
      <family val="1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9"/>
      <name val="MS Sans Serif"/>
      <family val="2"/>
      <charset val="204"/>
    </font>
    <font>
      <b/>
      <sz val="8"/>
      <name val="MS Sans Serif"/>
      <family val="2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2"/>
      <name val="Arial"/>
      <family val="2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Arial"/>
      <family val="2"/>
      <charset val="204"/>
    </font>
    <font>
      <sz val="8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MS Sans Serif"/>
      <family val="2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sz val="9"/>
      <name val="MS Sans Serif"/>
      <family val="2"/>
      <charset val="204"/>
    </font>
    <font>
      <sz val="7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/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 diagonalUp="1" diagonalDown="1"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Up="1" diagonalDown="1"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/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/>
      <diagonal/>
    </border>
    <border diagonalUp="1" diagonalDown="1">
      <left style="dotted">
        <color indexed="64"/>
      </left>
      <right style="thin">
        <color indexed="64"/>
      </right>
      <top/>
      <bottom style="dotted">
        <color indexed="64"/>
      </bottom>
      <diagonal/>
    </border>
    <border diagonalUp="1" diagonalDown="1"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/>
      <right/>
      <top/>
      <bottom style="dotted">
        <color indexed="64"/>
      </bottom>
      <diagonal/>
    </border>
    <border diagonalUp="1" diagonalDown="1"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 diagonalDown="1"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 diagonalUp="1" diagonalDown="1"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0" fontId="23" fillId="0" borderId="0"/>
  </cellStyleXfs>
  <cellXfs count="20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164" fontId="2" fillId="0" borderId="0" xfId="0" applyNumberFormat="1" applyFont="1"/>
    <xf numFmtId="49" fontId="4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/>
    <xf numFmtId="49" fontId="4" fillId="0" borderId="14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" fillId="0" borderId="0" xfId="0" applyFont="1"/>
    <xf numFmtId="49" fontId="1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0" fillId="0" borderId="0" xfId="0" applyNumberFormat="1"/>
    <xf numFmtId="0" fontId="17" fillId="0" borderId="0" xfId="0" applyFont="1"/>
    <xf numFmtId="0" fontId="21" fillId="0" borderId="0" xfId="0" applyFont="1"/>
    <xf numFmtId="0" fontId="9" fillId="0" borderId="0" xfId="0" applyFont="1" applyAlignment="1">
      <alignment horizontal="center"/>
    </xf>
    <xf numFmtId="0" fontId="23" fillId="0" borderId="0" xfId="0" applyFont="1"/>
    <xf numFmtId="49" fontId="16" fillId="0" borderId="6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" fontId="16" fillId="0" borderId="15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14" fontId="24" fillId="0" borderId="0" xfId="0" applyNumberFormat="1" applyFont="1" applyAlignment="1">
      <alignment horizontal="left"/>
    </xf>
    <xf numFmtId="164" fontId="24" fillId="0" borderId="0" xfId="0" applyNumberFormat="1" applyFont="1"/>
    <xf numFmtId="49" fontId="25" fillId="0" borderId="2" xfId="0" applyNumberFormat="1" applyFont="1" applyBorder="1" applyAlignment="1">
      <alignment horizontal="center" vertical="center" wrapText="1"/>
    </xf>
    <xf numFmtId="49" fontId="26" fillId="0" borderId="7" xfId="0" applyNumberFormat="1" applyFont="1" applyBorder="1" applyAlignment="1">
      <alignment horizontal="center" vertical="center" wrapText="1"/>
    </xf>
    <xf numFmtId="49" fontId="15" fillId="0" borderId="6" xfId="1" applyNumberFormat="1" applyFont="1" applyBorder="1" applyAlignment="1">
      <alignment horizontal="center" vertical="center" wrapText="1"/>
    </xf>
    <xf numFmtId="49" fontId="15" fillId="0" borderId="7" xfId="1" applyNumberFormat="1" applyFont="1" applyBorder="1" applyAlignment="1">
      <alignment horizontal="center" vertical="center" wrapText="1"/>
    </xf>
    <xf numFmtId="49" fontId="16" fillId="0" borderId="7" xfId="1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2" fontId="16" fillId="0" borderId="21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 wrapText="1"/>
    </xf>
    <xf numFmtId="49" fontId="16" fillId="0" borderId="28" xfId="0" applyNumberFormat="1" applyFont="1" applyBorder="1" applyAlignment="1">
      <alignment horizontal="center" vertical="center" wrapText="1"/>
    </xf>
    <xf numFmtId="49" fontId="15" fillId="0" borderId="28" xfId="0" applyNumberFormat="1" applyFont="1" applyBorder="1" applyAlignment="1">
      <alignment horizontal="center" vertical="center" wrapText="1"/>
    </xf>
    <xf numFmtId="49" fontId="16" fillId="0" borderId="32" xfId="0" applyNumberFormat="1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center" wrapText="1"/>
    </xf>
    <xf numFmtId="49" fontId="16" fillId="0" borderId="35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 wrapText="1"/>
    </xf>
    <xf numFmtId="0" fontId="19" fillId="0" borderId="40" xfId="0" applyFont="1" applyBorder="1"/>
    <xf numFmtId="49" fontId="15" fillId="0" borderId="41" xfId="0" applyNumberFormat="1" applyFont="1" applyBorder="1" applyAlignment="1">
      <alignment horizontal="center" vertical="center" wrapText="1"/>
    </xf>
    <xf numFmtId="49" fontId="16" fillId="0" borderId="41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49" fontId="29" fillId="0" borderId="7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6" fillId="0" borderId="4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16" fillId="0" borderId="33" xfId="0" applyNumberFormat="1" applyFont="1" applyBorder="1" applyAlignment="1">
      <alignment horizontal="center" vertical="center" wrapText="1"/>
    </xf>
    <xf numFmtId="4" fontId="15" fillId="0" borderId="39" xfId="0" applyNumberFormat="1" applyFont="1" applyBorder="1" applyAlignment="1">
      <alignment horizontal="center" vertical="center" wrapText="1"/>
    </xf>
    <xf numFmtId="4" fontId="15" fillId="0" borderId="36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4" fontId="15" fillId="0" borderId="37" xfId="0" applyNumberFormat="1" applyFont="1" applyBorder="1" applyAlignment="1">
      <alignment horizontal="center" vertical="center" wrapText="1"/>
    </xf>
    <xf numFmtId="4" fontId="16" fillId="0" borderId="8" xfId="1" applyNumberFormat="1" applyFont="1" applyBorder="1" applyAlignment="1">
      <alignment horizontal="center" vertical="center" wrapText="1"/>
    </xf>
    <xf numFmtId="4" fontId="16" fillId="0" borderId="29" xfId="0" applyNumberFormat="1" applyFont="1" applyBorder="1" applyAlignment="1">
      <alignment horizontal="center" vertical="center" wrapText="1"/>
    </xf>
    <xf numFmtId="4" fontId="16" fillId="0" borderId="31" xfId="0" applyNumberFormat="1" applyFont="1" applyBorder="1" applyAlignment="1">
      <alignment horizontal="center" vertical="center" wrapText="1"/>
    </xf>
    <xf numFmtId="4" fontId="16" fillId="0" borderId="3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6" fillId="0" borderId="0" xfId="0" applyFont="1"/>
    <xf numFmtId="4" fontId="16" fillId="0" borderId="19" xfId="0" applyNumberFormat="1" applyFont="1" applyBorder="1" applyAlignment="1">
      <alignment horizontal="right" vertical="center" wrapText="1"/>
    </xf>
    <xf numFmtId="4" fontId="16" fillId="0" borderId="20" xfId="0" applyNumberFormat="1" applyFont="1" applyBorder="1" applyAlignment="1">
      <alignment horizontal="right" vertical="center" wrapText="1"/>
    </xf>
    <xf numFmtId="4" fontId="16" fillId="0" borderId="0" xfId="0" applyNumberFormat="1" applyFont="1"/>
    <xf numFmtId="4" fontId="16" fillId="0" borderId="0" xfId="0" applyNumberFormat="1" applyFont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9" fontId="16" fillId="0" borderId="0" xfId="0" applyNumberFormat="1" applyFont="1"/>
    <xf numFmtId="0" fontId="16" fillId="0" borderId="2" xfId="0" applyFont="1" applyBorder="1"/>
    <xf numFmtId="4" fontId="16" fillId="0" borderId="2" xfId="0" applyNumberFormat="1" applyFont="1" applyBorder="1"/>
    <xf numFmtId="4" fontId="16" fillId="0" borderId="2" xfId="0" applyNumberFormat="1" applyFont="1" applyBorder="1" applyAlignment="1">
      <alignment horizontal="center" vertical="center"/>
    </xf>
    <xf numFmtId="0" fontId="23" fillId="0" borderId="2" xfId="0" applyFont="1" applyBorder="1"/>
    <xf numFmtId="4" fontId="0" fillId="0" borderId="2" xfId="0" applyNumberFormat="1" applyBorder="1"/>
    <xf numFmtId="4" fontId="9" fillId="0" borderId="2" xfId="0" applyNumberFormat="1" applyFont="1" applyBorder="1"/>
    <xf numFmtId="4" fontId="7" fillId="0" borderId="2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right"/>
    </xf>
    <xf numFmtId="49" fontId="22" fillId="3" borderId="16" xfId="0" applyNumberFormat="1" applyFont="1" applyFill="1" applyBorder="1" applyAlignment="1">
      <alignment horizontal="center"/>
    </xf>
    <xf numFmtId="49" fontId="21" fillId="3" borderId="17" xfId="0" applyNumberFormat="1" applyFont="1" applyFill="1" applyBorder="1" applyAlignment="1">
      <alignment horizontal="center"/>
    </xf>
    <xf numFmtId="49" fontId="10" fillId="3" borderId="17" xfId="0" applyNumberFormat="1" applyFont="1" applyFill="1" applyBorder="1" applyAlignment="1">
      <alignment horizontal="center"/>
    </xf>
    <xf numFmtId="49" fontId="11" fillId="3" borderId="17" xfId="0" applyNumberFormat="1" applyFont="1" applyFill="1" applyBorder="1" applyAlignment="1">
      <alignment horizontal="center"/>
    </xf>
    <xf numFmtId="4" fontId="10" fillId="3" borderId="18" xfId="0" applyNumberFormat="1" applyFont="1" applyFill="1" applyBorder="1" applyAlignment="1">
      <alignment horizontal="right"/>
    </xf>
    <xf numFmtId="4" fontId="6" fillId="3" borderId="18" xfId="0" applyNumberFormat="1" applyFont="1" applyFill="1" applyBorder="1" applyAlignment="1">
      <alignment horizontal="right"/>
    </xf>
    <xf numFmtId="49" fontId="10" fillId="4" borderId="6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" fontId="10" fillId="4" borderId="8" xfId="0" applyNumberFormat="1" applyFont="1" applyFill="1" applyBorder="1" applyAlignment="1">
      <alignment horizontal="right" vertical="center" wrapText="1"/>
    </xf>
    <xf numFmtId="4" fontId="6" fillId="4" borderId="8" xfId="0" applyNumberFormat="1" applyFont="1" applyFill="1" applyBorder="1" applyAlignment="1">
      <alignment horizontal="right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right" vertical="center" wrapText="1"/>
    </xf>
    <xf numFmtId="49" fontId="15" fillId="4" borderId="9" xfId="0" applyNumberFormat="1" applyFont="1" applyFill="1" applyBorder="1" applyAlignment="1">
      <alignment horizontal="center" vertical="center" wrapText="1"/>
    </xf>
    <xf numFmtId="49" fontId="15" fillId="4" borderId="12" xfId="0" applyNumberFormat="1" applyFont="1" applyFill="1" applyBorder="1" applyAlignment="1">
      <alignment horizontal="center" vertical="center" wrapText="1"/>
    </xf>
    <xf numFmtId="49" fontId="15" fillId="4" borderId="7" xfId="0" applyNumberFormat="1" applyFont="1" applyFill="1" applyBorder="1" applyAlignment="1">
      <alignment horizontal="center" vertical="center" wrapText="1"/>
    </xf>
    <xf numFmtId="49" fontId="16" fillId="4" borderId="7" xfId="0" applyNumberFormat="1" applyFont="1" applyFill="1" applyBorder="1" applyAlignment="1">
      <alignment horizontal="center" vertical="center" wrapText="1"/>
    </xf>
    <xf numFmtId="4" fontId="15" fillId="4" borderId="8" xfId="0" applyNumberFormat="1" applyFont="1" applyFill="1" applyBorder="1" applyAlignment="1">
      <alignment horizontal="center" vertical="center" wrapText="1"/>
    </xf>
    <xf numFmtId="49" fontId="26" fillId="0" borderId="21" xfId="0" applyNumberFormat="1" applyFont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  <xf numFmtId="4" fontId="15" fillId="3" borderId="1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4" fontId="17" fillId="0" borderId="0" xfId="0" applyNumberFormat="1" applyFont="1"/>
    <xf numFmtId="4" fontId="16" fillId="0" borderId="21" xfId="0" applyNumberFormat="1" applyFont="1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16" fillId="0" borderId="2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4" fontId="15" fillId="0" borderId="43" xfId="0" applyNumberFormat="1" applyFont="1" applyBorder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5" fillId="0" borderId="15" xfId="0" applyNumberFormat="1" applyFont="1" applyBorder="1" applyAlignment="1">
      <alignment horizontal="center" vertical="center" wrapText="1"/>
    </xf>
    <xf numFmtId="4" fontId="16" fillId="0" borderId="22" xfId="0" applyNumberFormat="1" applyFont="1" applyBorder="1" applyAlignment="1">
      <alignment horizontal="center" vertical="center" wrapText="1"/>
    </xf>
    <xf numFmtId="4" fontId="16" fillId="0" borderId="44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 wrapText="1"/>
    </xf>
    <xf numFmtId="4" fontId="15" fillId="3" borderId="8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12" fillId="0" borderId="0" xfId="0" applyNumberFormat="1" applyFont="1"/>
    <xf numFmtId="49" fontId="16" fillId="0" borderId="45" xfId="0" applyNumberFormat="1" applyFont="1" applyBorder="1" applyAlignment="1">
      <alignment horizontal="center" vertical="center" wrapText="1"/>
    </xf>
    <xf numFmtId="49" fontId="16" fillId="0" borderId="46" xfId="0" applyNumberFormat="1" applyFont="1" applyBorder="1" applyAlignment="1">
      <alignment horizontal="center" vertical="center" wrapText="1"/>
    </xf>
    <xf numFmtId="49" fontId="16" fillId="0" borderId="47" xfId="0" applyNumberFormat="1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" fontId="15" fillId="4" borderId="7" xfId="0" applyNumberFormat="1" applyFont="1" applyFill="1" applyBorder="1" applyAlignment="1">
      <alignment horizontal="center" vertical="center" wrapText="1"/>
    </xf>
    <xf numFmtId="4" fontId="0" fillId="5" borderId="0" xfId="0" applyNumberFormat="1" applyFill="1"/>
    <xf numFmtId="4" fontId="23" fillId="5" borderId="0" xfId="0" applyNumberFormat="1" applyFont="1" applyFill="1"/>
    <xf numFmtId="49" fontId="15" fillId="5" borderId="6" xfId="0" applyNumberFormat="1" applyFont="1" applyFill="1" applyBorder="1" applyAlignment="1">
      <alignment horizontal="center" vertical="center" wrapText="1"/>
    </xf>
    <xf numFmtId="49" fontId="16" fillId="5" borderId="7" xfId="0" applyNumberFormat="1" applyFont="1" applyFill="1" applyBorder="1" applyAlignment="1">
      <alignment horizontal="center" vertical="center" wrapText="1"/>
    </xf>
    <xf numFmtId="49" fontId="15" fillId="5" borderId="7" xfId="0" applyNumberFormat="1" applyFont="1" applyFill="1" applyBorder="1" applyAlignment="1">
      <alignment horizontal="center" vertical="center" wrapText="1"/>
    </xf>
    <xf numFmtId="4" fontId="16" fillId="5" borderId="15" xfId="0" applyNumberFormat="1" applyFont="1" applyFill="1" applyBorder="1" applyAlignment="1">
      <alignment horizontal="center" vertical="center" wrapText="1"/>
    </xf>
    <xf numFmtId="4" fontId="16" fillId="6" borderId="15" xfId="0" applyNumberFormat="1" applyFont="1" applyFill="1" applyBorder="1" applyAlignment="1">
      <alignment horizontal="center" vertical="center" wrapText="1"/>
    </xf>
    <xf numFmtId="4" fontId="16" fillId="6" borderId="13" xfId="0" applyNumberFormat="1" applyFont="1" applyFill="1" applyBorder="1" applyAlignment="1">
      <alignment horizontal="center" vertical="center"/>
    </xf>
    <xf numFmtId="4" fontId="16" fillId="6" borderId="21" xfId="0" applyNumberFormat="1" applyFont="1" applyFill="1" applyBorder="1" applyAlignment="1">
      <alignment horizontal="center" vertical="center"/>
    </xf>
    <xf numFmtId="4" fontId="16" fillId="6" borderId="8" xfId="0" applyNumberFormat="1" applyFont="1" applyFill="1" applyBorder="1" applyAlignment="1">
      <alignment horizontal="center" vertical="center" wrapText="1"/>
    </xf>
    <xf numFmtId="4" fontId="16" fillId="6" borderId="11" xfId="0" applyNumberFormat="1" applyFont="1" applyFill="1" applyBorder="1" applyAlignment="1">
      <alignment horizontal="center" vertical="center" wrapText="1"/>
    </xf>
    <xf numFmtId="4" fontId="16" fillId="6" borderId="21" xfId="0" applyNumberFormat="1" applyFont="1" applyFill="1" applyBorder="1" applyAlignment="1">
      <alignment horizontal="center" vertical="center" wrapText="1"/>
    </xf>
    <xf numFmtId="4" fontId="15" fillId="6" borderId="15" xfId="0" applyNumberFormat="1" applyFont="1" applyFill="1" applyBorder="1" applyAlignment="1">
      <alignment horizontal="center" vertical="center" wrapText="1"/>
    </xf>
    <xf numFmtId="4" fontId="15" fillId="6" borderId="8" xfId="0" applyNumberFormat="1" applyFont="1" applyFill="1" applyBorder="1" applyAlignment="1">
      <alignment horizontal="center" vertical="center" wrapText="1"/>
    </xf>
    <xf numFmtId="4" fontId="15" fillId="6" borderId="21" xfId="0" applyNumberFormat="1" applyFont="1" applyFill="1" applyBorder="1" applyAlignment="1">
      <alignment horizontal="center" vertical="center" wrapText="1"/>
    </xf>
    <xf numFmtId="4" fontId="15" fillId="6" borderId="13" xfId="0" applyNumberFormat="1" applyFont="1" applyFill="1" applyBorder="1" applyAlignment="1">
      <alignment horizontal="center" vertical="center"/>
    </xf>
    <xf numFmtId="4" fontId="15" fillId="6" borderId="21" xfId="0" applyNumberFormat="1" applyFont="1" applyFill="1" applyBorder="1" applyAlignment="1">
      <alignment horizontal="center" vertical="center"/>
    </xf>
    <xf numFmtId="4" fontId="16" fillId="0" borderId="49" xfId="0" applyNumberFormat="1" applyFont="1" applyBorder="1" applyAlignment="1">
      <alignment horizontal="center" vertical="center" wrapText="1"/>
    </xf>
    <xf numFmtId="4" fontId="15" fillId="3" borderId="21" xfId="0" applyNumberFormat="1" applyFont="1" applyFill="1" applyBorder="1" applyAlignment="1">
      <alignment horizontal="center" vertical="center" wrapText="1"/>
    </xf>
    <xf numFmtId="4" fontId="15" fillId="6" borderId="2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center" vertical="center"/>
    </xf>
    <xf numFmtId="4" fontId="15" fillId="6" borderId="29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Border="1" applyAlignment="1">
      <alignment horizontal="center" vertical="center" wrapText="1"/>
    </xf>
    <xf numFmtId="4" fontId="16" fillId="0" borderId="42" xfId="0" applyNumberFormat="1" applyFont="1" applyBorder="1" applyAlignment="1">
      <alignment horizontal="center" vertical="center" wrapText="1"/>
    </xf>
    <xf numFmtId="2" fontId="15" fillId="6" borderId="13" xfId="0" applyNumberFormat="1" applyFont="1" applyFill="1" applyBorder="1" applyAlignment="1">
      <alignment horizontal="center" vertical="center"/>
    </xf>
    <xf numFmtId="2" fontId="15" fillId="6" borderId="21" xfId="0" applyNumberFormat="1" applyFont="1" applyFill="1" applyBorder="1" applyAlignment="1">
      <alignment horizontal="center" vertical="center"/>
    </xf>
    <xf numFmtId="4" fontId="16" fillId="0" borderId="9" xfId="0" applyNumberFormat="1" applyFont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2" fontId="16" fillId="6" borderId="11" xfId="0" applyNumberFormat="1" applyFont="1" applyFill="1" applyBorder="1" applyAlignment="1">
      <alignment horizontal="center" vertical="center"/>
    </xf>
    <xf numFmtId="2" fontId="16" fillId="6" borderId="21" xfId="0" applyNumberFormat="1" applyFont="1" applyFill="1" applyBorder="1" applyAlignment="1">
      <alignment horizontal="center" vertical="center"/>
    </xf>
    <xf numFmtId="4" fontId="16" fillId="6" borderId="15" xfId="1" applyNumberFormat="1" applyFont="1" applyFill="1" applyBorder="1" applyAlignment="1">
      <alignment horizontal="center" vertical="center" wrapText="1"/>
    </xf>
    <xf numFmtId="4" fontId="16" fillId="6" borderId="8" xfId="1" applyNumberFormat="1" applyFont="1" applyFill="1" applyBorder="1" applyAlignment="1">
      <alignment horizontal="center" vertical="center" wrapText="1"/>
    </xf>
    <xf numFmtId="2" fontId="16" fillId="6" borderId="13" xfId="0" applyNumberFormat="1" applyFont="1" applyFill="1" applyBorder="1" applyAlignment="1">
      <alignment horizontal="center" vertical="center"/>
    </xf>
    <xf numFmtId="4" fontId="30" fillId="6" borderId="15" xfId="0" applyNumberFormat="1" applyFont="1" applyFill="1" applyBorder="1" applyAlignment="1">
      <alignment horizontal="center" vertical="center" wrapText="1"/>
    </xf>
    <xf numFmtId="4" fontId="30" fillId="6" borderId="8" xfId="0" applyNumberFormat="1" applyFont="1" applyFill="1" applyBorder="1" applyAlignment="1">
      <alignment horizontal="center" vertical="center" wrapText="1"/>
    </xf>
    <xf numFmtId="4" fontId="30" fillId="6" borderId="7" xfId="0" applyNumberFormat="1" applyFont="1" applyFill="1" applyBorder="1" applyAlignment="1">
      <alignment horizontal="center" vertical="center" wrapText="1"/>
    </xf>
    <xf numFmtId="4" fontId="16" fillId="6" borderId="7" xfId="0" applyNumberFormat="1" applyFont="1" applyFill="1" applyBorder="1" applyAlignment="1">
      <alignment horizontal="center" vertical="center" wrapText="1"/>
    </xf>
    <xf numFmtId="4" fontId="30" fillId="6" borderId="13" xfId="0" applyNumberFormat="1" applyFont="1" applyFill="1" applyBorder="1" applyAlignment="1">
      <alignment horizontal="center" vertical="center"/>
    </xf>
    <xf numFmtId="4" fontId="30" fillId="6" borderId="13" xfId="0" applyNumberFormat="1" applyFont="1" applyFill="1" applyBorder="1" applyAlignment="1">
      <alignment horizontal="center" vertical="center" wrapText="1"/>
    </xf>
    <xf numFmtId="4" fontId="16" fillId="6" borderId="13" xfId="0" applyNumberFormat="1" applyFont="1" applyFill="1" applyBorder="1" applyAlignment="1">
      <alignment horizontal="center" vertical="center" wrapText="1"/>
    </xf>
    <xf numFmtId="4" fontId="16" fillId="6" borderId="48" xfId="0" applyNumberFormat="1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 wrapText="1"/>
    </xf>
    <xf numFmtId="4" fontId="16" fillId="6" borderId="27" xfId="0" applyNumberFormat="1" applyFont="1" applyFill="1" applyBorder="1" applyAlignment="1">
      <alignment horizontal="center" vertical="center" wrapText="1"/>
    </xf>
    <xf numFmtId="4" fontId="10" fillId="2" borderId="15" xfId="0" applyNumberFormat="1" applyFont="1" applyFill="1" applyBorder="1" applyAlignment="1">
      <alignment horizontal="right" vertical="center" wrapText="1"/>
    </xf>
    <xf numFmtId="4" fontId="10" fillId="2" borderId="8" xfId="0" applyNumberFormat="1" applyFont="1" applyFill="1" applyBorder="1" applyAlignment="1">
      <alignment horizontal="right" vertical="center" wrapText="1"/>
    </xf>
    <xf numFmtId="4" fontId="31" fillId="2" borderId="15" xfId="0" applyNumberFormat="1" applyFont="1" applyFill="1" applyBorder="1" applyAlignment="1">
      <alignment horizontal="right" vertical="center" wrapText="1"/>
    </xf>
    <xf numFmtId="4" fontId="16" fillId="0" borderId="2" xfId="0" applyNumberFormat="1" applyFont="1" applyBorder="1" applyAlignment="1">
      <alignment horizontal="center"/>
    </xf>
    <xf numFmtId="49" fontId="15" fillId="5" borderId="24" xfId="0" applyNumberFormat="1" applyFont="1" applyFill="1" applyBorder="1" applyAlignment="1">
      <alignment horizontal="center" vertical="center" wrapText="1"/>
    </xf>
    <xf numFmtId="49" fontId="15" fillId="5" borderId="25" xfId="0" applyNumberFormat="1" applyFont="1" applyFill="1" applyBorder="1" applyAlignment="1">
      <alignment horizontal="center" vertical="center" wrapText="1"/>
    </xf>
    <xf numFmtId="49" fontId="26" fillId="5" borderId="22" xfId="0" applyNumberFormat="1" applyFont="1" applyFill="1" applyBorder="1" applyAlignment="1">
      <alignment horizontal="center" vertical="center" wrapText="1"/>
    </xf>
    <xf numFmtId="49" fontId="26" fillId="5" borderId="23" xfId="0" applyNumberFormat="1" applyFont="1" applyFill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9" fontId="16" fillId="0" borderId="11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right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0" fontId="0" fillId="0" borderId="0" xfId="0"/>
    <xf numFmtId="49" fontId="16" fillId="0" borderId="22" xfId="0" applyNumberFormat="1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99FF66"/>
      <color rgb="FFFF5050"/>
      <color rgb="FF99FFCC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59;&#1061;&#1043;&#1040;&#1051;&#1058;&#1045;&#1056;&#1048;&#1071;/&#1041;&#1070;&#1044;&#1046;&#1045;&#1058;%202025%20&#1075;/&#1055;&#1088;&#1086;&#1077;&#1082;&#1090;%20&#1044;&#1054;&#1061;&#1054;&#1044;&#1054;&#1042;%202025-2027/&#1055;&#1056;&#1054;&#1045;&#1050;&#1058;%20&#1044;&#1054;&#1061;&#1054;&#1044;&#1054;&#1042;%202025-27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1;&#1102;&#1076;&#1078;&#1077;&#1090;\&#1041;&#1070;&#1044;&#1046;&#1045;&#1058;%202024%20&#1075;\&#1044;&#1054;&#1061;&#1054;&#1044;&#1067;\&#1055;&#1056;&#1054;&#1045;&#1050;&#1058;%20&#1044;&#1054;&#1061;&#1054;&#1044;&#1054;&#1042;%202023-25&#1075;.%20(&#1074;&#1077;&#1088;&#1089;&#1080;&#1103;%20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ЧБ"/>
    </sheetNames>
    <sheetDataSet>
      <sheetData sheetId="0">
        <row r="33">
          <cell r="H33">
            <v>21692134.859999999</v>
          </cell>
          <cell r="I33">
            <v>22911529.960000001</v>
          </cell>
          <cell r="J33">
            <v>19394133.359999999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ЧБ"/>
    </sheetNames>
    <sheetDataSet>
      <sheetData sheetId="0">
        <row r="36">
          <cell r="H36">
            <v>6398903.46</v>
          </cell>
          <cell r="I36">
            <v>1580103.46</v>
          </cell>
          <cell r="J36">
            <v>1037003.46</v>
          </cell>
        </row>
        <row r="42">
          <cell r="H42">
            <v>14137654</v>
          </cell>
          <cell r="I42">
            <v>13839744</v>
          </cell>
          <cell r="J42">
            <v>14252424</v>
          </cell>
        </row>
        <row r="44">
          <cell r="H44">
            <v>2271100</v>
          </cell>
          <cell r="I44">
            <v>2350400</v>
          </cell>
          <cell r="J44">
            <v>2373900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P232"/>
  <sheetViews>
    <sheetView showGridLines="0" tabSelected="1" zoomScale="130" zoomScaleNormal="130" workbookViewId="0">
      <selection activeCell="K81" sqref="K81"/>
    </sheetView>
  </sheetViews>
  <sheetFormatPr defaultRowHeight="12.75" customHeight="1"/>
  <cols>
    <col min="1" max="1" width="8" customWidth="1"/>
    <col min="2" max="2" width="26.28515625" style="10" customWidth="1"/>
    <col min="3" max="3" width="12.28515625" customWidth="1"/>
    <col min="4" max="4" width="8.7109375" customWidth="1"/>
    <col min="5" max="5" width="8.28515625" customWidth="1"/>
    <col min="6" max="6" width="9.85546875" style="17" customWidth="1"/>
    <col min="7" max="8" width="8.140625" style="17" customWidth="1"/>
    <col min="9" max="9" width="8" style="17" customWidth="1"/>
    <col min="10" max="10" width="12.85546875" hidden="1" customWidth="1"/>
    <col min="11" max="11" width="13.5703125" customWidth="1"/>
    <col min="12" max="12" width="11.42578125" style="12" customWidth="1"/>
    <col min="13" max="13" width="12" style="12" customWidth="1"/>
    <col min="14" max="14" width="16" bestFit="1" customWidth="1"/>
    <col min="15" max="15" width="17.140625" customWidth="1"/>
    <col min="16" max="16" width="11.7109375" bestFit="1" customWidth="1"/>
  </cols>
  <sheetData>
    <row r="1" spans="1:15" ht="13.15" customHeight="1">
      <c r="A1" s="1" t="s">
        <v>1</v>
      </c>
      <c r="B1" s="9"/>
      <c r="C1" s="2"/>
      <c r="D1" s="2"/>
    </row>
    <row r="2" spans="1:15">
      <c r="A2" s="3" t="s">
        <v>0</v>
      </c>
      <c r="E2" s="4"/>
      <c r="F2" s="27"/>
      <c r="G2" s="28"/>
      <c r="H2" s="29"/>
    </row>
    <row r="3" spans="1:15" ht="14.25">
      <c r="A3" s="202" t="s">
        <v>309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5">
      <c r="A4" s="3" t="s">
        <v>2</v>
      </c>
    </row>
    <row r="5" spans="1:15">
      <c r="A5" s="3" t="s">
        <v>3</v>
      </c>
    </row>
    <row r="6" spans="1:15" ht="23.65" customHeight="1">
      <c r="A6" s="5" t="s">
        <v>4</v>
      </c>
      <c r="B6" s="11" t="s">
        <v>5</v>
      </c>
      <c r="C6" s="5" t="s">
        <v>6</v>
      </c>
      <c r="D6" s="5" t="s">
        <v>7</v>
      </c>
      <c r="E6" s="5" t="s">
        <v>8</v>
      </c>
      <c r="F6" s="30" t="s">
        <v>9</v>
      </c>
      <c r="G6" s="30" t="s">
        <v>10</v>
      </c>
      <c r="H6" s="30" t="s">
        <v>11</v>
      </c>
      <c r="I6" s="30" t="s">
        <v>12</v>
      </c>
      <c r="J6" s="5" t="s">
        <v>118</v>
      </c>
      <c r="K6" s="8" t="s">
        <v>212</v>
      </c>
      <c r="L6" s="8" t="s">
        <v>274</v>
      </c>
      <c r="M6" s="5" t="s">
        <v>310</v>
      </c>
      <c r="O6" s="56"/>
    </row>
    <row r="7" spans="1:15" s="14" customFormat="1" ht="15.75">
      <c r="A7" s="87" t="s">
        <v>13</v>
      </c>
      <c r="B7" s="88" t="s">
        <v>129</v>
      </c>
      <c r="C7" s="89"/>
      <c r="D7" s="89"/>
      <c r="E7" s="89"/>
      <c r="F7" s="90"/>
      <c r="G7" s="90"/>
      <c r="H7" s="90"/>
      <c r="I7" s="90"/>
      <c r="J7" s="91">
        <f>J8+J12</f>
        <v>495608.8</v>
      </c>
      <c r="K7" s="92">
        <f>K8+K12</f>
        <v>2154382.14</v>
      </c>
      <c r="L7" s="92">
        <f>L8+L12</f>
        <v>2133825.7400000002</v>
      </c>
      <c r="M7" s="92">
        <f>M8+M12</f>
        <v>2133979.3400000003</v>
      </c>
      <c r="O7" s="117"/>
    </row>
    <row r="8" spans="1:15" s="15" customFormat="1" ht="21" customHeight="1">
      <c r="A8" s="93"/>
      <c r="B8" s="94" t="s">
        <v>142</v>
      </c>
      <c r="C8" s="95"/>
      <c r="D8" s="95"/>
      <c r="E8" s="95"/>
      <c r="F8" s="96"/>
      <c r="G8" s="96"/>
      <c r="H8" s="96"/>
      <c r="I8" s="96"/>
      <c r="J8" s="97">
        <f>SUM(J9:J11)</f>
        <v>468635</v>
      </c>
      <c r="K8" s="98">
        <f>SUM(K9:K11)</f>
        <v>2116284.14</v>
      </c>
      <c r="L8" s="98">
        <f t="shared" ref="L8:M8" si="0">SUM(L9:L11)</f>
        <v>2116284.14</v>
      </c>
      <c r="M8" s="98">
        <f t="shared" si="0"/>
        <v>2116284.14</v>
      </c>
    </row>
    <row r="9" spans="1:15" s="14" customFormat="1" ht="31.5" customHeight="1">
      <c r="A9" s="18" t="s">
        <v>14</v>
      </c>
      <c r="B9" s="19" t="s">
        <v>109</v>
      </c>
      <c r="C9" s="19" t="s">
        <v>203</v>
      </c>
      <c r="D9" s="19" t="s">
        <v>167</v>
      </c>
      <c r="E9" s="19" t="s">
        <v>16</v>
      </c>
      <c r="F9" s="19" t="s">
        <v>17</v>
      </c>
      <c r="G9" s="19" t="s">
        <v>17</v>
      </c>
      <c r="H9" s="19" t="s">
        <v>358</v>
      </c>
      <c r="I9" s="19" t="s">
        <v>18</v>
      </c>
      <c r="J9" s="26">
        <v>350718</v>
      </c>
      <c r="K9" s="144">
        <v>1617729.75</v>
      </c>
      <c r="L9" s="144">
        <v>1617729.75</v>
      </c>
      <c r="M9" s="144">
        <v>1617729.75</v>
      </c>
    </row>
    <row r="10" spans="1:15" s="14" customFormat="1" ht="38.25" customHeight="1">
      <c r="A10" s="18" t="s">
        <v>14</v>
      </c>
      <c r="B10" s="19" t="s">
        <v>15</v>
      </c>
      <c r="C10" s="19" t="s">
        <v>203</v>
      </c>
      <c r="D10" s="19" t="s">
        <v>167</v>
      </c>
      <c r="E10" s="19" t="s">
        <v>19</v>
      </c>
      <c r="F10" s="19" t="s">
        <v>17</v>
      </c>
      <c r="G10" s="19" t="s">
        <v>17</v>
      </c>
      <c r="H10" s="19" t="s">
        <v>358</v>
      </c>
      <c r="I10" s="19" t="s">
        <v>18</v>
      </c>
      <c r="J10" s="26">
        <v>10000</v>
      </c>
      <c r="K10" s="144">
        <v>10000</v>
      </c>
      <c r="L10" s="145">
        <v>10000</v>
      </c>
      <c r="M10" s="146">
        <v>10000</v>
      </c>
      <c r="O10" s="117"/>
    </row>
    <row r="11" spans="1:15" s="14" customFormat="1" ht="31.5" customHeight="1">
      <c r="A11" s="18" t="s">
        <v>14</v>
      </c>
      <c r="B11" s="19" t="s">
        <v>15</v>
      </c>
      <c r="C11" s="19" t="s">
        <v>203</v>
      </c>
      <c r="D11" s="19" t="s">
        <v>168</v>
      </c>
      <c r="E11" s="19" t="s">
        <v>20</v>
      </c>
      <c r="F11" s="19" t="s">
        <v>17</v>
      </c>
      <c r="G11" s="19" t="s">
        <v>17</v>
      </c>
      <c r="H11" s="19" t="s">
        <v>358</v>
      </c>
      <c r="I11" s="19" t="s">
        <v>18</v>
      </c>
      <c r="J11" s="26">
        <v>107917</v>
      </c>
      <c r="K11" s="144">
        <v>488554.39</v>
      </c>
      <c r="L11" s="144">
        <v>488554.39</v>
      </c>
      <c r="M11" s="144">
        <v>488554.39</v>
      </c>
    </row>
    <row r="12" spans="1:15" s="15" customFormat="1" ht="17.25" customHeight="1">
      <c r="A12" s="99"/>
      <c r="B12" s="100" t="s">
        <v>133</v>
      </c>
      <c r="C12" s="101"/>
      <c r="D12" s="101"/>
      <c r="E12" s="101"/>
      <c r="F12" s="102"/>
      <c r="G12" s="102"/>
      <c r="H12" s="102"/>
      <c r="I12" s="102"/>
      <c r="J12" s="103">
        <f>SUM(J13:J18)</f>
        <v>26973.8</v>
      </c>
      <c r="K12" s="104">
        <f>SUM(K13:K19)</f>
        <v>38098</v>
      </c>
      <c r="L12" s="104">
        <f>SUM(L13:L19)</f>
        <v>17541.599999999999</v>
      </c>
      <c r="M12" s="104">
        <f>SUM(M13:M19)</f>
        <v>17695.2</v>
      </c>
    </row>
    <row r="13" spans="1:15" s="14" customFormat="1" ht="35.25" customHeight="1">
      <c r="A13" s="18" t="s">
        <v>21</v>
      </c>
      <c r="B13" s="19" t="s">
        <v>179</v>
      </c>
      <c r="C13" s="19" t="s">
        <v>204</v>
      </c>
      <c r="D13" s="19" t="s">
        <v>166</v>
      </c>
      <c r="E13" s="19" t="s">
        <v>27</v>
      </c>
      <c r="F13" s="19" t="s">
        <v>17</v>
      </c>
      <c r="G13" s="19" t="s">
        <v>17</v>
      </c>
      <c r="H13" s="19" t="s">
        <v>17</v>
      </c>
      <c r="I13" s="19" t="s">
        <v>18</v>
      </c>
      <c r="J13" s="26"/>
      <c r="K13" s="144">
        <v>5000</v>
      </c>
      <c r="L13" s="148">
        <v>5000</v>
      </c>
      <c r="M13" s="149">
        <v>5000</v>
      </c>
    </row>
    <row r="14" spans="1:15" s="14" customFormat="1" ht="29.25" customHeight="1">
      <c r="A14" s="18" t="s">
        <v>21</v>
      </c>
      <c r="B14" s="19" t="s">
        <v>156</v>
      </c>
      <c r="C14" s="19" t="s">
        <v>204</v>
      </c>
      <c r="D14" s="19" t="s">
        <v>166</v>
      </c>
      <c r="E14" s="19" t="s">
        <v>27</v>
      </c>
      <c r="F14" s="19" t="s">
        <v>17</v>
      </c>
      <c r="G14" s="19" t="s">
        <v>17</v>
      </c>
      <c r="H14" s="19" t="s">
        <v>17</v>
      </c>
      <c r="I14" s="19" t="s">
        <v>18</v>
      </c>
      <c r="J14" s="26"/>
      <c r="K14" s="144">
        <v>6254</v>
      </c>
      <c r="L14" s="144">
        <v>6254</v>
      </c>
      <c r="M14" s="147">
        <v>6254</v>
      </c>
      <c r="O14" s="117"/>
    </row>
    <row r="15" spans="1:15" s="14" customFormat="1" ht="21" customHeight="1">
      <c r="A15" s="18" t="s">
        <v>21</v>
      </c>
      <c r="B15" s="19" t="s">
        <v>127</v>
      </c>
      <c r="C15" s="19" t="s">
        <v>204</v>
      </c>
      <c r="D15" s="19" t="s">
        <v>166</v>
      </c>
      <c r="E15" s="19" t="s">
        <v>26</v>
      </c>
      <c r="F15" s="19" t="s">
        <v>17</v>
      </c>
      <c r="G15" s="19" t="s">
        <v>17</v>
      </c>
      <c r="H15" s="19" t="s">
        <v>17</v>
      </c>
      <c r="I15" s="19" t="s">
        <v>18</v>
      </c>
      <c r="J15" s="26">
        <v>500</v>
      </c>
      <c r="K15" s="144">
        <v>1526</v>
      </c>
      <c r="L15" s="144">
        <v>1526</v>
      </c>
      <c r="M15" s="147">
        <v>1526</v>
      </c>
    </row>
    <row r="16" spans="1:15" s="14" customFormat="1" ht="21" customHeight="1">
      <c r="A16" s="18" t="s">
        <v>21</v>
      </c>
      <c r="B16" s="19" t="s">
        <v>269</v>
      </c>
      <c r="C16" s="19" t="s">
        <v>204</v>
      </c>
      <c r="D16" s="19" t="s">
        <v>166</v>
      </c>
      <c r="E16" s="19" t="s">
        <v>165</v>
      </c>
      <c r="F16" s="19" t="s">
        <v>17</v>
      </c>
      <c r="G16" s="19" t="s">
        <v>17</v>
      </c>
      <c r="H16" s="19" t="s">
        <v>17</v>
      </c>
      <c r="I16" s="19" t="s">
        <v>18</v>
      </c>
      <c r="J16" s="26">
        <v>14995</v>
      </c>
      <c r="K16" s="144">
        <v>0</v>
      </c>
      <c r="L16" s="144">
        <v>0</v>
      </c>
      <c r="M16" s="147">
        <v>0</v>
      </c>
    </row>
    <row r="17" spans="1:16" ht="21" customHeight="1">
      <c r="A17" s="18" t="s">
        <v>21</v>
      </c>
      <c r="B17" s="19" t="s">
        <v>128</v>
      </c>
      <c r="C17" s="19" t="s">
        <v>204</v>
      </c>
      <c r="D17" s="19" t="s">
        <v>166</v>
      </c>
      <c r="E17" s="19" t="s">
        <v>28</v>
      </c>
      <c r="F17" s="19" t="s">
        <v>17</v>
      </c>
      <c r="G17" s="19" t="s">
        <v>17</v>
      </c>
      <c r="H17" s="19" t="s">
        <v>17</v>
      </c>
      <c r="I17" s="19" t="s">
        <v>18</v>
      </c>
      <c r="J17" s="26">
        <v>8000</v>
      </c>
      <c r="K17" s="144">
        <v>0</v>
      </c>
      <c r="L17" s="144">
        <v>0</v>
      </c>
      <c r="M17" s="147">
        <v>0</v>
      </c>
    </row>
    <row r="18" spans="1:16" ht="35.25" customHeight="1">
      <c r="A18" s="18" t="s">
        <v>21</v>
      </c>
      <c r="B18" s="19" t="s">
        <v>360</v>
      </c>
      <c r="C18" s="19" t="s">
        <v>204</v>
      </c>
      <c r="D18" s="19" t="s">
        <v>170</v>
      </c>
      <c r="E18" s="19" t="s">
        <v>29</v>
      </c>
      <c r="F18" s="19" t="s">
        <v>17</v>
      </c>
      <c r="G18" s="19" t="s">
        <v>17</v>
      </c>
      <c r="H18" s="19" t="s">
        <v>17</v>
      </c>
      <c r="I18" s="19" t="s">
        <v>18</v>
      </c>
      <c r="J18" s="26">
        <v>3478.8</v>
      </c>
      <c r="K18" s="144">
        <v>4608</v>
      </c>
      <c r="L18" s="144">
        <v>4761.6000000000004</v>
      </c>
      <c r="M18" s="147">
        <v>4915.2</v>
      </c>
    </row>
    <row r="19" spans="1:16" ht="53.25" customHeight="1">
      <c r="A19" s="18" t="s">
        <v>43</v>
      </c>
      <c r="B19" s="19" t="s">
        <v>22</v>
      </c>
      <c r="C19" s="19" t="s">
        <v>23</v>
      </c>
      <c r="D19" s="19" t="s">
        <v>169</v>
      </c>
      <c r="E19" s="19" t="s">
        <v>24</v>
      </c>
      <c r="F19" s="19" t="s">
        <v>17</v>
      </c>
      <c r="G19" s="19" t="s">
        <v>17</v>
      </c>
      <c r="H19" s="19" t="s">
        <v>359</v>
      </c>
      <c r="I19" s="19" t="s">
        <v>18</v>
      </c>
      <c r="J19" s="26">
        <v>31913</v>
      </c>
      <c r="K19" s="147">
        <v>20710</v>
      </c>
      <c r="L19" s="147">
        <v>0</v>
      </c>
      <c r="M19" s="147">
        <v>0</v>
      </c>
    </row>
    <row r="20" spans="1:16" s="6" customFormat="1" ht="21" customHeight="1">
      <c r="A20" s="200" t="s">
        <v>135</v>
      </c>
      <c r="B20" s="201"/>
      <c r="C20" s="105"/>
      <c r="D20" s="105"/>
      <c r="E20" s="105"/>
      <c r="F20" s="106"/>
      <c r="G20" s="106"/>
      <c r="H20" s="106"/>
      <c r="I20" s="106"/>
      <c r="J20" s="107"/>
      <c r="K20" s="184">
        <f>K21+K63+K64+K65+K75+K81+K97+K100+K122+K125+K128+K133+K159+K162+K163+K169+K174+K179</f>
        <v>17195808.720000006</v>
      </c>
      <c r="L20" s="184">
        <f>L21+L63+L64+L65+L75+L81+L97+L100+L122+L125+L128+L133+L159+L162+L163+L169+L174+L179</f>
        <v>18039229.219999999</v>
      </c>
      <c r="M20" s="184">
        <f>M21+M63+M64+M65+M75+M81+M97+M100+M122+M125+M128+M133+M159+M162+M163+M169+M174+M179</f>
        <v>14197982.550000001</v>
      </c>
    </row>
    <row r="21" spans="1:16" s="7" customFormat="1" ht="21" customHeight="1">
      <c r="A21" s="108" t="s">
        <v>30</v>
      </c>
      <c r="B21" s="109"/>
      <c r="C21" s="110"/>
      <c r="D21" s="110"/>
      <c r="E21" s="110"/>
      <c r="F21" s="111"/>
      <c r="G21" s="111"/>
      <c r="H21" s="111"/>
      <c r="I21" s="111"/>
      <c r="J21" s="112" t="e">
        <f>J22+J23+J24+J25+J26+J27+J28+J29+J30+J35+J36+J38+J42+J54+J55+J56+J58++#REF!+#REF!+#REF!+J62+#REF!</f>
        <v>#REF!</v>
      </c>
      <c r="K21" s="112">
        <f>K22+K23+K24+K25+K26+K27+K28+K29+K30+K35+K36+K37+K38+K42+K54+K55+K56+K57+K62</f>
        <v>7751538.5100000007</v>
      </c>
      <c r="L21" s="112">
        <f>L22+L23+L24+L25+L26+L27+L28+L29+L30+L35+L36+L37+L38+L42+L54+L55+L56+L57+L62</f>
        <v>7780190.4499999993</v>
      </c>
      <c r="M21" s="112">
        <f>M22+M23+M24+M25+M26+M27+M28+M29+M30+M35+M36+M37+M38+M42+M54+M55+M56+M57+M62</f>
        <v>8679940.4499999993</v>
      </c>
    </row>
    <row r="22" spans="1:16" ht="31.5" customHeight="1">
      <c r="A22" s="18" t="s">
        <v>30</v>
      </c>
      <c r="B22" s="19" t="s">
        <v>35</v>
      </c>
      <c r="C22" s="19" t="s">
        <v>36</v>
      </c>
      <c r="D22" s="20" t="s">
        <v>169</v>
      </c>
      <c r="E22" s="20" t="s">
        <v>24</v>
      </c>
      <c r="F22" s="19" t="s">
        <v>17</v>
      </c>
      <c r="G22" s="19" t="s">
        <v>17</v>
      </c>
      <c r="H22" s="19" t="s">
        <v>296</v>
      </c>
      <c r="I22" s="19" t="s">
        <v>18</v>
      </c>
      <c r="J22" s="23">
        <v>40472.589999999997</v>
      </c>
      <c r="K22" s="150">
        <v>69407.05</v>
      </c>
      <c r="L22" s="150">
        <v>0</v>
      </c>
      <c r="M22" s="157">
        <v>0</v>
      </c>
    </row>
    <row r="23" spans="1:16" ht="31.5" customHeight="1">
      <c r="A23" s="18" t="s">
        <v>30</v>
      </c>
      <c r="B23" s="19" t="s">
        <v>151</v>
      </c>
      <c r="C23" s="19" t="s">
        <v>205</v>
      </c>
      <c r="D23" s="20" t="s">
        <v>167</v>
      </c>
      <c r="E23" s="20" t="s">
        <v>16</v>
      </c>
      <c r="F23" s="19" t="s">
        <v>17</v>
      </c>
      <c r="G23" s="19" t="s">
        <v>17</v>
      </c>
      <c r="H23" s="19" t="s">
        <v>358</v>
      </c>
      <c r="I23" s="19" t="s">
        <v>18</v>
      </c>
      <c r="J23" s="23">
        <v>1252856</v>
      </c>
      <c r="K23" s="150">
        <v>3937266</v>
      </c>
      <c r="L23" s="150">
        <v>3937266</v>
      </c>
      <c r="M23" s="150">
        <v>3937266</v>
      </c>
    </row>
    <row r="24" spans="1:16" ht="31.5" customHeight="1">
      <c r="A24" s="18" t="s">
        <v>30</v>
      </c>
      <c r="B24" s="19" t="s">
        <v>103</v>
      </c>
      <c r="C24" s="19" t="s">
        <v>205</v>
      </c>
      <c r="D24" s="20" t="s">
        <v>167</v>
      </c>
      <c r="E24" s="20" t="s">
        <v>19</v>
      </c>
      <c r="F24" s="19" t="s">
        <v>17</v>
      </c>
      <c r="G24" s="19" t="s">
        <v>17</v>
      </c>
      <c r="H24" s="19" t="s">
        <v>358</v>
      </c>
      <c r="I24" s="19" t="s">
        <v>18</v>
      </c>
      <c r="J24" s="23">
        <v>10000</v>
      </c>
      <c r="K24" s="150">
        <v>10000</v>
      </c>
      <c r="L24" s="150">
        <v>10000</v>
      </c>
      <c r="M24" s="151">
        <v>10000</v>
      </c>
    </row>
    <row r="25" spans="1:16" ht="31.5" customHeight="1">
      <c r="A25" s="18" t="s">
        <v>30</v>
      </c>
      <c r="B25" s="19" t="s">
        <v>110</v>
      </c>
      <c r="C25" s="19" t="s">
        <v>205</v>
      </c>
      <c r="D25" s="20" t="s">
        <v>168</v>
      </c>
      <c r="E25" s="20" t="s">
        <v>20</v>
      </c>
      <c r="F25" s="19" t="s">
        <v>17</v>
      </c>
      <c r="G25" s="19" t="s">
        <v>17</v>
      </c>
      <c r="H25" s="19" t="s">
        <v>358</v>
      </c>
      <c r="I25" s="19" t="s">
        <v>18</v>
      </c>
      <c r="J25" s="23">
        <v>378163</v>
      </c>
      <c r="K25" s="150">
        <v>1189054.33</v>
      </c>
      <c r="L25" s="150">
        <v>1189054.33</v>
      </c>
      <c r="M25" s="150">
        <v>1189054.33</v>
      </c>
    </row>
    <row r="26" spans="1:16" ht="31.5" customHeight="1">
      <c r="A26" s="18" t="s">
        <v>30</v>
      </c>
      <c r="B26" s="19" t="s">
        <v>130</v>
      </c>
      <c r="C26" s="19" t="s">
        <v>205</v>
      </c>
      <c r="D26" s="20" t="s">
        <v>167</v>
      </c>
      <c r="E26" s="20" t="s">
        <v>16</v>
      </c>
      <c r="F26" s="19" t="s">
        <v>17</v>
      </c>
      <c r="G26" s="19" t="s">
        <v>17</v>
      </c>
      <c r="H26" s="19" t="s">
        <v>361</v>
      </c>
      <c r="I26" s="19" t="s">
        <v>18</v>
      </c>
      <c r="J26" s="23">
        <v>805003.63</v>
      </c>
      <c r="K26" s="150">
        <v>1077686.1000000001</v>
      </c>
      <c r="L26" s="150">
        <v>1150245.1000000001</v>
      </c>
      <c r="M26" s="150">
        <v>1150245.1000000001</v>
      </c>
    </row>
    <row r="27" spans="1:16" ht="42.2" customHeight="1">
      <c r="A27" s="18" t="s">
        <v>30</v>
      </c>
      <c r="B27" s="19" t="s">
        <v>104</v>
      </c>
      <c r="C27" s="19" t="s">
        <v>205</v>
      </c>
      <c r="D27" s="20" t="s">
        <v>167</v>
      </c>
      <c r="E27" s="20" t="s">
        <v>19</v>
      </c>
      <c r="F27" s="19" t="s">
        <v>17</v>
      </c>
      <c r="G27" s="19" t="s">
        <v>17</v>
      </c>
      <c r="H27" s="19" t="s">
        <v>361</v>
      </c>
      <c r="I27" s="19" t="s">
        <v>18</v>
      </c>
      <c r="J27" s="23">
        <v>3000</v>
      </c>
      <c r="K27" s="150">
        <v>3000</v>
      </c>
      <c r="L27" s="150">
        <v>3000</v>
      </c>
      <c r="M27" s="151">
        <v>3000</v>
      </c>
    </row>
    <row r="28" spans="1:16" ht="25.5" customHeight="1">
      <c r="A28" s="18" t="s">
        <v>30</v>
      </c>
      <c r="B28" s="19" t="s">
        <v>105</v>
      </c>
      <c r="C28" s="19" t="s">
        <v>205</v>
      </c>
      <c r="D28" s="20" t="s">
        <v>168</v>
      </c>
      <c r="E28" s="20" t="s">
        <v>20</v>
      </c>
      <c r="F28" s="19" t="s">
        <v>17</v>
      </c>
      <c r="G28" s="19" t="s">
        <v>17</v>
      </c>
      <c r="H28" s="19" t="s">
        <v>361</v>
      </c>
      <c r="I28" s="19" t="s">
        <v>18</v>
      </c>
      <c r="J28" s="23">
        <v>243111</v>
      </c>
      <c r="K28" s="150">
        <v>325434.03000000003</v>
      </c>
      <c r="L28" s="150">
        <v>347347.02</v>
      </c>
      <c r="M28" s="150">
        <v>347347.02</v>
      </c>
    </row>
    <row r="29" spans="1:16" ht="21" customHeight="1">
      <c r="A29" s="18" t="s">
        <v>30</v>
      </c>
      <c r="B29" s="19" t="s">
        <v>175</v>
      </c>
      <c r="C29" s="19" t="s">
        <v>205</v>
      </c>
      <c r="D29" s="20" t="s">
        <v>171</v>
      </c>
      <c r="E29" s="20" t="s">
        <v>37</v>
      </c>
      <c r="F29" s="19" t="s">
        <v>17</v>
      </c>
      <c r="G29" s="19" t="s">
        <v>17</v>
      </c>
      <c r="H29" s="19" t="s">
        <v>17</v>
      </c>
      <c r="I29" s="19" t="s">
        <v>18</v>
      </c>
      <c r="J29" s="23">
        <v>0</v>
      </c>
      <c r="K29" s="150">
        <v>0</v>
      </c>
      <c r="L29" s="150">
        <v>0</v>
      </c>
      <c r="M29" s="152">
        <v>0</v>
      </c>
    </row>
    <row r="30" spans="1:16" ht="23.25" customHeight="1">
      <c r="A30" s="18"/>
      <c r="B30" s="25" t="s">
        <v>224</v>
      </c>
      <c r="C30" s="19" t="s">
        <v>205</v>
      </c>
      <c r="D30" s="20" t="s">
        <v>166</v>
      </c>
      <c r="E30" s="20" t="s">
        <v>26</v>
      </c>
      <c r="F30" s="19" t="s">
        <v>17</v>
      </c>
      <c r="G30" s="19" t="s">
        <v>17</v>
      </c>
      <c r="H30" s="19" t="s">
        <v>17</v>
      </c>
      <c r="I30" s="19" t="s">
        <v>18</v>
      </c>
      <c r="J30" s="23">
        <f>SUM(J31:J34)</f>
        <v>69319.789999999994</v>
      </c>
      <c r="K30" s="151">
        <f>SUM(K31+K32+K33+K34)</f>
        <v>108026</v>
      </c>
      <c r="L30" s="151">
        <f>SUM(L31+L32+L33+L34)</f>
        <v>108026</v>
      </c>
      <c r="M30" s="160">
        <f>SUM(M31+M32+M33+M34)</f>
        <v>208026</v>
      </c>
      <c r="N30" s="13"/>
      <c r="O30" s="13"/>
      <c r="P30" s="13"/>
    </row>
    <row r="31" spans="1:16" ht="39.75" customHeight="1">
      <c r="A31" s="18" t="s">
        <v>30</v>
      </c>
      <c r="B31" s="19" t="s">
        <v>275</v>
      </c>
      <c r="C31" s="19" t="s">
        <v>205</v>
      </c>
      <c r="D31" s="19" t="s">
        <v>166</v>
      </c>
      <c r="E31" s="19" t="s">
        <v>26</v>
      </c>
      <c r="F31" s="19" t="s">
        <v>17</v>
      </c>
      <c r="G31" s="19" t="s">
        <v>17</v>
      </c>
      <c r="H31" s="19" t="s">
        <v>17</v>
      </c>
      <c r="I31" s="19" t="s">
        <v>18</v>
      </c>
      <c r="J31" s="26">
        <v>68769.789999999994</v>
      </c>
      <c r="K31" s="21">
        <v>100000</v>
      </c>
      <c r="L31" s="21">
        <v>100000</v>
      </c>
      <c r="M31" s="26">
        <v>200000</v>
      </c>
    </row>
    <row r="32" spans="1:16" ht="21.75" customHeight="1">
      <c r="A32" s="18" t="s">
        <v>30</v>
      </c>
      <c r="B32" s="19" t="s">
        <v>155</v>
      </c>
      <c r="C32" s="19" t="s">
        <v>205</v>
      </c>
      <c r="D32" s="19" t="s">
        <v>166</v>
      </c>
      <c r="E32" s="19" t="s">
        <v>26</v>
      </c>
      <c r="F32" s="19" t="s">
        <v>17</v>
      </c>
      <c r="G32" s="19" t="s">
        <v>17</v>
      </c>
      <c r="H32" s="19" t="s">
        <v>17</v>
      </c>
      <c r="I32" s="19" t="s">
        <v>18</v>
      </c>
      <c r="J32" s="26"/>
      <c r="K32" s="21">
        <v>3500</v>
      </c>
      <c r="L32" s="21">
        <v>3500</v>
      </c>
      <c r="M32" s="26">
        <v>3500</v>
      </c>
    </row>
    <row r="33" spans="1:13" ht="21.75" customHeight="1">
      <c r="A33" s="18" t="s">
        <v>30</v>
      </c>
      <c r="B33" s="19" t="s">
        <v>164</v>
      </c>
      <c r="C33" s="19" t="s">
        <v>205</v>
      </c>
      <c r="D33" s="19" t="s">
        <v>166</v>
      </c>
      <c r="E33" s="19" t="s">
        <v>26</v>
      </c>
      <c r="F33" s="19" t="s">
        <v>17</v>
      </c>
      <c r="G33" s="19" t="s">
        <v>17</v>
      </c>
      <c r="H33" s="19" t="s">
        <v>17</v>
      </c>
      <c r="I33" s="19" t="s">
        <v>18</v>
      </c>
      <c r="J33" s="26"/>
      <c r="K33" s="21">
        <v>3000</v>
      </c>
      <c r="L33" s="21">
        <v>3000</v>
      </c>
      <c r="M33" s="26">
        <v>3000</v>
      </c>
    </row>
    <row r="34" spans="1:13" ht="21.75" customHeight="1">
      <c r="A34" s="18" t="s">
        <v>30</v>
      </c>
      <c r="B34" s="19" t="s">
        <v>213</v>
      </c>
      <c r="C34" s="19" t="s">
        <v>205</v>
      </c>
      <c r="D34" s="19" t="s">
        <v>166</v>
      </c>
      <c r="E34" s="19" t="s">
        <v>26</v>
      </c>
      <c r="F34" s="19" t="s">
        <v>17</v>
      </c>
      <c r="G34" s="19" t="s">
        <v>17</v>
      </c>
      <c r="H34" s="19" t="s">
        <v>17</v>
      </c>
      <c r="I34" s="19" t="s">
        <v>18</v>
      </c>
      <c r="J34" s="26">
        <v>550</v>
      </c>
      <c r="K34" s="21">
        <v>1526</v>
      </c>
      <c r="L34" s="158">
        <v>1526</v>
      </c>
      <c r="M34" s="159">
        <v>1526</v>
      </c>
    </row>
    <row r="35" spans="1:13" ht="21.75" customHeight="1">
      <c r="A35" s="18" t="s">
        <v>30</v>
      </c>
      <c r="B35" s="19" t="s">
        <v>176</v>
      </c>
      <c r="C35" s="19" t="s">
        <v>205</v>
      </c>
      <c r="D35" s="20" t="s">
        <v>172</v>
      </c>
      <c r="E35" s="20" t="s">
        <v>38</v>
      </c>
      <c r="F35" s="20" t="s">
        <v>17</v>
      </c>
      <c r="G35" s="20" t="s">
        <v>54</v>
      </c>
      <c r="H35" s="20" t="s">
        <v>17</v>
      </c>
      <c r="I35" s="20" t="s">
        <v>18</v>
      </c>
      <c r="J35" s="23">
        <v>30000</v>
      </c>
      <c r="K35" s="150">
        <v>55000</v>
      </c>
      <c r="L35" s="150">
        <v>55000</v>
      </c>
      <c r="M35" s="151">
        <v>155000</v>
      </c>
    </row>
    <row r="36" spans="1:13" ht="21" customHeight="1">
      <c r="A36" s="18" t="s">
        <v>30</v>
      </c>
      <c r="B36" s="19" t="s">
        <v>158</v>
      </c>
      <c r="C36" s="19" t="s">
        <v>205</v>
      </c>
      <c r="D36" s="20" t="s">
        <v>172</v>
      </c>
      <c r="E36" s="20" t="s">
        <v>38</v>
      </c>
      <c r="F36" s="20" t="s">
        <v>17</v>
      </c>
      <c r="G36" s="20" t="s">
        <v>62</v>
      </c>
      <c r="H36" s="20" t="s">
        <v>17</v>
      </c>
      <c r="I36" s="20" t="s">
        <v>18</v>
      </c>
      <c r="J36" s="23">
        <v>80000</v>
      </c>
      <c r="K36" s="150">
        <v>250000</v>
      </c>
      <c r="L36" s="150">
        <v>200000</v>
      </c>
      <c r="M36" s="151">
        <v>500000</v>
      </c>
    </row>
    <row r="37" spans="1:13" ht="21" customHeight="1">
      <c r="A37" s="18" t="s">
        <v>30</v>
      </c>
      <c r="B37" s="19" t="s">
        <v>253</v>
      </c>
      <c r="C37" s="19" t="s">
        <v>205</v>
      </c>
      <c r="D37" s="20" t="s">
        <v>172</v>
      </c>
      <c r="E37" s="20" t="s">
        <v>38</v>
      </c>
      <c r="F37" s="20" t="s">
        <v>17</v>
      </c>
      <c r="G37" s="20" t="s">
        <v>268</v>
      </c>
      <c r="H37" s="20" t="s">
        <v>17</v>
      </c>
      <c r="I37" s="20" t="s">
        <v>18</v>
      </c>
      <c r="J37" s="23"/>
      <c r="K37" s="150">
        <v>6713</v>
      </c>
      <c r="L37" s="150">
        <v>7000</v>
      </c>
      <c r="M37" s="151">
        <v>7350</v>
      </c>
    </row>
    <row r="38" spans="1:13" ht="21" customHeight="1">
      <c r="A38" s="18" t="s">
        <v>30</v>
      </c>
      <c r="B38" s="19" t="s">
        <v>106</v>
      </c>
      <c r="C38" s="19" t="s">
        <v>205</v>
      </c>
      <c r="D38" s="20" t="s">
        <v>166</v>
      </c>
      <c r="E38" s="20" t="s">
        <v>39</v>
      </c>
      <c r="F38" s="19" t="s">
        <v>17</v>
      </c>
      <c r="G38" s="19" t="s">
        <v>17</v>
      </c>
      <c r="H38" s="19" t="s">
        <v>17</v>
      </c>
      <c r="I38" s="19" t="s">
        <v>18</v>
      </c>
      <c r="J38" s="23">
        <f>SUM(J39:J41)</f>
        <v>38560</v>
      </c>
      <c r="K38" s="151">
        <f>SUM(K39+K40+K41)</f>
        <v>102272</v>
      </c>
      <c r="L38" s="151">
        <f>SUM(L39+L40+L41)</f>
        <v>102272</v>
      </c>
      <c r="M38" s="151">
        <f>SUM(M39+M40+M41)</f>
        <v>102272</v>
      </c>
    </row>
    <row r="39" spans="1:13" ht="21" customHeight="1">
      <c r="A39" s="18" t="s">
        <v>30</v>
      </c>
      <c r="B39" s="19" t="s">
        <v>333</v>
      </c>
      <c r="C39" s="19" t="s">
        <v>205</v>
      </c>
      <c r="D39" s="19" t="s">
        <v>166</v>
      </c>
      <c r="E39" s="19" t="s">
        <v>39</v>
      </c>
      <c r="F39" s="19" t="s">
        <v>17</v>
      </c>
      <c r="G39" s="19" t="s">
        <v>17</v>
      </c>
      <c r="H39" s="19" t="s">
        <v>17</v>
      </c>
      <c r="I39" s="19" t="s">
        <v>18</v>
      </c>
      <c r="J39" s="26">
        <v>13560</v>
      </c>
      <c r="K39" s="21">
        <v>19272</v>
      </c>
      <c r="L39" s="21">
        <v>19272</v>
      </c>
      <c r="M39" s="118">
        <v>19272</v>
      </c>
    </row>
    <row r="40" spans="1:13" ht="22.5" customHeight="1">
      <c r="A40" s="18" t="s">
        <v>30</v>
      </c>
      <c r="B40" s="19" t="s">
        <v>163</v>
      </c>
      <c r="C40" s="19" t="s">
        <v>205</v>
      </c>
      <c r="D40" s="19" t="s">
        <v>166</v>
      </c>
      <c r="E40" s="19" t="s">
        <v>39</v>
      </c>
      <c r="F40" s="19" t="s">
        <v>17</v>
      </c>
      <c r="G40" s="19" t="s">
        <v>17</v>
      </c>
      <c r="H40" s="19" t="s">
        <v>17</v>
      </c>
      <c r="I40" s="19" t="s">
        <v>18</v>
      </c>
      <c r="J40" s="26"/>
      <c r="K40" s="21">
        <v>48000</v>
      </c>
      <c r="L40" s="22">
        <v>48000</v>
      </c>
      <c r="M40" s="38">
        <v>48000</v>
      </c>
    </row>
    <row r="41" spans="1:13" ht="21" customHeight="1">
      <c r="A41" s="18" t="s">
        <v>30</v>
      </c>
      <c r="B41" s="19" t="s">
        <v>177</v>
      </c>
      <c r="C41" s="19" t="s">
        <v>205</v>
      </c>
      <c r="D41" s="19" t="s">
        <v>166</v>
      </c>
      <c r="E41" s="19" t="s">
        <v>39</v>
      </c>
      <c r="F41" s="19" t="s">
        <v>17</v>
      </c>
      <c r="G41" s="19" t="s">
        <v>17</v>
      </c>
      <c r="H41" s="19" t="s">
        <v>17</v>
      </c>
      <c r="I41" s="19" t="s">
        <v>18</v>
      </c>
      <c r="J41" s="26">
        <v>25000</v>
      </c>
      <c r="K41" s="21">
        <v>35000</v>
      </c>
      <c r="L41" s="21">
        <v>35000</v>
      </c>
      <c r="M41" s="26">
        <v>35000</v>
      </c>
    </row>
    <row r="42" spans="1:13" ht="21" customHeight="1">
      <c r="A42" s="24" t="s">
        <v>30</v>
      </c>
      <c r="B42" s="19"/>
      <c r="C42" s="19" t="s">
        <v>205</v>
      </c>
      <c r="D42" s="20" t="s">
        <v>166</v>
      </c>
      <c r="E42" s="20" t="s">
        <v>27</v>
      </c>
      <c r="F42" s="19" t="s">
        <v>17</v>
      </c>
      <c r="G42" s="19" t="s">
        <v>17</v>
      </c>
      <c r="H42" s="19" t="s">
        <v>17</v>
      </c>
      <c r="I42" s="19" t="s">
        <v>18</v>
      </c>
      <c r="J42" s="23">
        <f>SUM(J43:J53)</f>
        <v>351913.8</v>
      </c>
      <c r="K42" s="151">
        <f>SUM(K43:K53)</f>
        <v>453160</v>
      </c>
      <c r="L42" s="151">
        <f>SUM(L43:L53)</f>
        <v>506460</v>
      </c>
      <c r="M42" s="151">
        <f>SUM(M43:M53)</f>
        <v>806460</v>
      </c>
    </row>
    <row r="43" spans="1:13" ht="22.5" customHeight="1">
      <c r="A43" s="18" t="s">
        <v>30</v>
      </c>
      <c r="B43" s="19" t="s">
        <v>276</v>
      </c>
      <c r="C43" s="19" t="s">
        <v>205</v>
      </c>
      <c r="D43" s="19" t="s">
        <v>166</v>
      </c>
      <c r="E43" s="19" t="s">
        <v>27</v>
      </c>
      <c r="F43" s="19" t="s">
        <v>17</v>
      </c>
      <c r="G43" s="19" t="s">
        <v>17</v>
      </c>
      <c r="H43" s="19" t="s">
        <v>17</v>
      </c>
      <c r="I43" s="19" t="s">
        <v>18</v>
      </c>
      <c r="J43" s="26">
        <v>4640</v>
      </c>
      <c r="K43" s="161">
        <v>7360</v>
      </c>
      <c r="L43" s="161">
        <v>7360</v>
      </c>
      <c r="M43" s="162">
        <v>7360</v>
      </c>
    </row>
    <row r="44" spans="1:13" s="17" customFormat="1" ht="22.5" customHeight="1">
      <c r="A44" s="18" t="s">
        <v>30</v>
      </c>
      <c r="B44" s="19" t="s">
        <v>221</v>
      </c>
      <c r="C44" s="19" t="s">
        <v>205</v>
      </c>
      <c r="D44" s="19" t="s">
        <v>166</v>
      </c>
      <c r="E44" s="19" t="s">
        <v>27</v>
      </c>
      <c r="F44" s="19" t="s">
        <v>17</v>
      </c>
      <c r="G44" s="19" t="s">
        <v>17</v>
      </c>
      <c r="H44" s="19" t="s">
        <v>17</v>
      </c>
      <c r="I44" s="19" t="s">
        <v>18</v>
      </c>
      <c r="J44" s="26"/>
      <c r="K44" s="161">
        <v>25500</v>
      </c>
      <c r="L44" s="161">
        <v>25500</v>
      </c>
      <c r="M44" s="162">
        <v>25500</v>
      </c>
    </row>
    <row r="45" spans="1:13" s="17" customFormat="1" ht="16.5" customHeight="1">
      <c r="A45" s="18" t="s">
        <v>30</v>
      </c>
      <c r="B45" s="19" t="s">
        <v>173</v>
      </c>
      <c r="C45" s="19" t="s">
        <v>205</v>
      </c>
      <c r="D45" s="19" t="s">
        <v>166</v>
      </c>
      <c r="E45" s="19" t="s">
        <v>27</v>
      </c>
      <c r="F45" s="19" t="s">
        <v>17</v>
      </c>
      <c r="G45" s="19" t="s">
        <v>17</v>
      </c>
      <c r="H45" s="19" t="s">
        <v>17</v>
      </c>
      <c r="I45" s="19" t="s">
        <v>18</v>
      </c>
      <c r="J45" s="26"/>
      <c r="K45" s="161">
        <v>74400</v>
      </c>
      <c r="L45" s="161">
        <v>74400</v>
      </c>
      <c r="M45" s="162">
        <v>74400</v>
      </c>
    </row>
    <row r="46" spans="1:13" ht="22.5" customHeight="1">
      <c r="A46" s="18" t="s">
        <v>30</v>
      </c>
      <c r="B46" s="19" t="s">
        <v>321</v>
      </c>
      <c r="C46" s="19" t="s">
        <v>205</v>
      </c>
      <c r="D46" s="19" t="s">
        <v>166</v>
      </c>
      <c r="E46" s="19" t="s">
        <v>27</v>
      </c>
      <c r="F46" s="19" t="s">
        <v>17</v>
      </c>
      <c r="G46" s="19" t="s">
        <v>17</v>
      </c>
      <c r="H46" s="19" t="s">
        <v>17</v>
      </c>
      <c r="I46" s="19" t="s">
        <v>18</v>
      </c>
      <c r="J46" s="26">
        <v>30000</v>
      </c>
      <c r="K46" s="161">
        <v>34200</v>
      </c>
      <c r="L46" s="161">
        <v>34200</v>
      </c>
      <c r="M46" s="162">
        <v>34200</v>
      </c>
    </row>
    <row r="47" spans="1:13" ht="37.5" customHeight="1">
      <c r="A47" s="18" t="s">
        <v>30</v>
      </c>
      <c r="B47" s="19" t="s">
        <v>220</v>
      </c>
      <c r="C47" s="19" t="s">
        <v>205</v>
      </c>
      <c r="D47" s="19" t="s">
        <v>166</v>
      </c>
      <c r="E47" s="19" t="s">
        <v>27</v>
      </c>
      <c r="F47" s="19" t="s">
        <v>17</v>
      </c>
      <c r="G47" s="19" t="s">
        <v>17</v>
      </c>
      <c r="H47" s="19" t="s">
        <v>17</v>
      </c>
      <c r="I47" s="19" t="s">
        <v>18</v>
      </c>
      <c r="J47" s="26"/>
      <c r="K47" s="161">
        <v>0</v>
      </c>
      <c r="L47" s="21">
        <v>0</v>
      </c>
      <c r="M47" s="118">
        <v>0</v>
      </c>
    </row>
    <row r="48" spans="1:13" ht="20.25" customHeight="1">
      <c r="A48" s="18" t="s">
        <v>30</v>
      </c>
      <c r="B48" s="19" t="s">
        <v>254</v>
      </c>
      <c r="C48" s="19" t="s">
        <v>205</v>
      </c>
      <c r="D48" s="19" t="s">
        <v>166</v>
      </c>
      <c r="E48" s="19" t="s">
        <v>27</v>
      </c>
      <c r="F48" s="19" t="s">
        <v>17</v>
      </c>
      <c r="G48" s="19" t="s">
        <v>17</v>
      </c>
      <c r="H48" s="19" t="s">
        <v>17</v>
      </c>
      <c r="I48" s="19" t="s">
        <v>18</v>
      </c>
      <c r="J48" s="26"/>
      <c r="K48" s="161">
        <v>18000</v>
      </c>
      <c r="L48" s="21">
        <v>18000</v>
      </c>
      <c r="M48" s="118">
        <v>18000</v>
      </c>
    </row>
    <row r="49" spans="1:13" ht="21" customHeight="1">
      <c r="A49" s="18" t="s">
        <v>30</v>
      </c>
      <c r="B49" s="19" t="s">
        <v>174</v>
      </c>
      <c r="C49" s="19" t="s">
        <v>205</v>
      </c>
      <c r="D49" s="19" t="s">
        <v>166</v>
      </c>
      <c r="E49" s="19" t="s">
        <v>27</v>
      </c>
      <c r="F49" s="19" t="s">
        <v>17</v>
      </c>
      <c r="G49" s="19" t="s">
        <v>17</v>
      </c>
      <c r="H49" s="19" t="s">
        <v>17</v>
      </c>
      <c r="I49" s="19" t="s">
        <v>18</v>
      </c>
      <c r="J49" s="26">
        <v>180000</v>
      </c>
      <c r="K49" s="161">
        <v>216000</v>
      </c>
      <c r="L49" s="21">
        <v>216000</v>
      </c>
      <c r="M49" s="118">
        <v>316000</v>
      </c>
    </row>
    <row r="50" spans="1:13" ht="21" customHeight="1">
      <c r="A50" s="18" t="s">
        <v>30</v>
      </c>
      <c r="B50" s="19" t="s">
        <v>270</v>
      </c>
      <c r="C50" s="19" t="s">
        <v>205</v>
      </c>
      <c r="D50" s="19" t="s">
        <v>166</v>
      </c>
      <c r="E50" s="19" t="s">
        <v>27</v>
      </c>
      <c r="F50" s="19" t="s">
        <v>17</v>
      </c>
      <c r="G50" s="19" t="s">
        <v>17</v>
      </c>
      <c r="H50" s="19" t="s">
        <v>17</v>
      </c>
      <c r="I50" s="19" t="s">
        <v>18</v>
      </c>
      <c r="J50" s="26"/>
      <c r="K50" s="161">
        <v>50000</v>
      </c>
      <c r="L50" s="161">
        <v>100000</v>
      </c>
      <c r="M50" s="162">
        <v>300000</v>
      </c>
    </row>
    <row r="51" spans="1:13" ht="27" customHeight="1">
      <c r="A51" s="18" t="s">
        <v>30</v>
      </c>
      <c r="B51" s="19" t="s">
        <v>214</v>
      </c>
      <c r="C51" s="19" t="s">
        <v>205</v>
      </c>
      <c r="D51" s="19" t="s">
        <v>166</v>
      </c>
      <c r="E51" s="19" t="s">
        <v>27</v>
      </c>
      <c r="F51" s="19" t="s">
        <v>17</v>
      </c>
      <c r="G51" s="19" t="s">
        <v>17</v>
      </c>
      <c r="H51" s="19" t="s">
        <v>17</v>
      </c>
      <c r="I51" s="19" t="s">
        <v>18</v>
      </c>
      <c r="J51" s="26">
        <v>20000</v>
      </c>
      <c r="K51" s="161">
        <v>21200</v>
      </c>
      <c r="L51" s="161">
        <v>24500</v>
      </c>
      <c r="M51" s="162">
        <v>24500</v>
      </c>
    </row>
    <row r="52" spans="1:13" ht="21" customHeight="1">
      <c r="A52" s="18" t="s">
        <v>30</v>
      </c>
      <c r="B52" s="19" t="s">
        <v>320</v>
      </c>
      <c r="C52" s="40" t="s">
        <v>205</v>
      </c>
      <c r="D52" s="19" t="s">
        <v>166</v>
      </c>
      <c r="E52" s="19" t="s">
        <v>27</v>
      </c>
      <c r="F52" s="19" t="s">
        <v>17</v>
      </c>
      <c r="G52" s="19" t="s">
        <v>17</v>
      </c>
      <c r="H52" s="19" t="s">
        <v>17</v>
      </c>
      <c r="I52" s="19" t="s">
        <v>18</v>
      </c>
      <c r="J52" s="26">
        <v>113323.8</v>
      </c>
      <c r="K52" s="21">
        <v>0</v>
      </c>
      <c r="L52" s="21">
        <v>0</v>
      </c>
      <c r="M52" s="118">
        <v>0</v>
      </c>
    </row>
    <row r="53" spans="1:13" ht="21" customHeight="1">
      <c r="A53" s="18" t="s">
        <v>30</v>
      </c>
      <c r="B53" s="19" t="s">
        <v>157</v>
      </c>
      <c r="C53" s="57" t="s">
        <v>205</v>
      </c>
      <c r="D53" s="19" t="s">
        <v>166</v>
      </c>
      <c r="E53" s="19" t="s">
        <v>27</v>
      </c>
      <c r="F53" s="19" t="s">
        <v>17</v>
      </c>
      <c r="G53" s="19" t="s">
        <v>17</v>
      </c>
      <c r="H53" s="19" t="s">
        <v>17</v>
      </c>
      <c r="I53" s="19" t="s">
        <v>18</v>
      </c>
      <c r="J53" s="26">
        <v>3950</v>
      </c>
      <c r="K53" s="21">
        <v>6500</v>
      </c>
      <c r="L53" s="21">
        <v>6500</v>
      </c>
      <c r="M53" s="118">
        <v>6500</v>
      </c>
    </row>
    <row r="54" spans="1:13" ht="21" customHeight="1">
      <c r="A54" s="24" t="s">
        <v>30</v>
      </c>
      <c r="B54" s="19" t="s">
        <v>119</v>
      </c>
      <c r="C54" s="19" t="s">
        <v>205</v>
      </c>
      <c r="D54" s="20" t="s">
        <v>166</v>
      </c>
      <c r="E54" s="20" t="s">
        <v>40</v>
      </c>
      <c r="F54" s="19" t="s">
        <v>17</v>
      </c>
      <c r="G54" s="19" t="s">
        <v>17</v>
      </c>
      <c r="H54" s="19" t="s">
        <v>17</v>
      </c>
      <c r="I54" s="19" t="s">
        <v>18</v>
      </c>
      <c r="J54" s="23">
        <v>6000</v>
      </c>
      <c r="K54" s="150">
        <v>10000</v>
      </c>
      <c r="L54" s="150">
        <v>10000</v>
      </c>
      <c r="M54" s="151">
        <v>10000</v>
      </c>
    </row>
    <row r="55" spans="1:13" ht="21" customHeight="1">
      <c r="A55" s="24" t="s">
        <v>30</v>
      </c>
      <c r="B55" s="19" t="s">
        <v>154</v>
      </c>
      <c r="C55" s="19" t="s">
        <v>205</v>
      </c>
      <c r="D55" s="20" t="s">
        <v>166</v>
      </c>
      <c r="E55" s="20" t="s">
        <v>41</v>
      </c>
      <c r="F55" s="19" t="s">
        <v>17</v>
      </c>
      <c r="G55" s="19" t="s">
        <v>17</v>
      </c>
      <c r="H55" s="19" t="s">
        <v>17</v>
      </c>
      <c r="I55" s="19" t="s">
        <v>18</v>
      </c>
      <c r="J55" s="23">
        <v>1000</v>
      </c>
      <c r="K55" s="150">
        <v>1000</v>
      </c>
      <c r="L55" s="163">
        <v>1000</v>
      </c>
      <c r="M55" s="164">
        <v>1000</v>
      </c>
    </row>
    <row r="56" spans="1:13" ht="21" customHeight="1">
      <c r="A56" s="24" t="s">
        <v>30</v>
      </c>
      <c r="B56" s="19" t="s">
        <v>120</v>
      </c>
      <c r="C56" s="19" t="s">
        <v>205</v>
      </c>
      <c r="D56" s="20" t="s">
        <v>166</v>
      </c>
      <c r="E56" s="20" t="s">
        <v>42</v>
      </c>
      <c r="F56" s="19" t="s">
        <v>17</v>
      </c>
      <c r="G56" s="19" t="s">
        <v>17</v>
      </c>
      <c r="H56" s="19" t="s">
        <v>17</v>
      </c>
      <c r="I56" s="19" t="s">
        <v>18</v>
      </c>
      <c r="J56" s="23">
        <v>86112</v>
      </c>
      <c r="K56" s="150">
        <v>50000</v>
      </c>
      <c r="L56" s="150">
        <v>50000</v>
      </c>
      <c r="M56" s="151">
        <v>50000</v>
      </c>
    </row>
    <row r="57" spans="1:13" ht="17.25" customHeight="1">
      <c r="A57" s="24"/>
      <c r="B57" s="19" t="s">
        <v>216</v>
      </c>
      <c r="C57" s="19" t="s">
        <v>205</v>
      </c>
      <c r="D57" s="41" t="s">
        <v>166</v>
      </c>
      <c r="E57" s="46" t="s">
        <v>28</v>
      </c>
      <c r="F57" s="44" t="s">
        <v>17</v>
      </c>
      <c r="G57" s="44" t="s">
        <v>17</v>
      </c>
      <c r="H57" s="44" t="s">
        <v>17</v>
      </c>
      <c r="I57" s="44" t="s">
        <v>18</v>
      </c>
      <c r="J57" s="23"/>
      <c r="K57" s="150">
        <f>SUM(K58:K61)</f>
        <v>100000</v>
      </c>
      <c r="L57" s="150">
        <f>SUM(L58:L61)</f>
        <v>100000</v>
      </c>
      <c r="M57" s="151">
        <f>SUM(M58:M61)</f>
        <v>199400</v>
      </c>
    </row>
    <row r="58" spans="1:13" ht="21" customHeight="1">
      <c r="A58" s="24" t="s">
        <v>30</v>
      </c>
      <c r="B58" s="40" t="s">
        <v>217</v>
      </c>
      <c r="C58" s="40" t="s">
        <v>205</v>
      </c>
      <c r="D58" s="43" t="s">
        <v>166</v>
      </c>
      <c r="E58" s="35" t="s">
        <v>28</v>
      </c>
      <c r="F58" s="19" t="s">
        <v>17</v>
      </c>
      <c r="G58" s="19" t="s">
        <v>17</v>
      </c>
      <c r="H58" s="19" t="s">
        <v>17</v>
      </c>
      <c r="I58" s="19" t="s">
        <v>18</v>
      </c>
      <c r="J58" s="23">
        <v>63800</v>
      </c>
      <c r="K58" s="21">
        <v>21900</v>
      </c>
      <c r="L58" s="21">
        <v>21900</v>
      </c>
      <c r="M58" s="26">
        <v>21900</v>
      </c>
    </row>
    <row r="59" spans="1:13" ht="42.75" customHeight="1">
      <c r="A59" s="39" t="s">
        <v>30</v>
      </c>
      <c r="B59" s="35" t="s">
        <v>218</v>
      </c>
      <c r="C59" s="35" t="s">
        <v>205</v>
      </c>
      <c r="D59" s="132" t="s">
        <v>166</v>
      </c>
      <c r="E59" s="35" t="s">
        <v>28</v>
      </c>
      <c r="F59" s="19" t="s">
        <v>17</v>
      </c>
      <c r="G59" s="19" t="s">
        <v>17</v>
      </c>
      <c r="H59" s="19" t="s">
        <v>17</v>
      </c>
      <c r="I59" s="19" t="s">
        <v>18</v>
      </c>
      <c r="J59" s="58"/>
      <c r="K59" s="126">
        <v>50600</v>
      </c>
      <c r="L59" s="126">
        <v>50600</v>
      </c>
      <c r="M59" s="127">
        <v>150000</v>
      </c>
    </row>
    <row r="60" spans="1:13" ht="30.75" customHeight="1">
      <c r="A60" s="24" t="s">
        <v>30</v>
      </c>
      <c r="B60" s="133" t="s">
        <v>215</v>
      </c>
      <c r="C60" s="134" t="s">
        <v>205</v>
      </c>
      <c r="D60" s="42" t="s">
        <v>166</v>
      </c>
      <c r="E60" s="45" t="s">
        <v>28</v>
      </c>
      <c r="F60" s="19" t="s">
        <v>17</v>
      </c>
      <c r="G60" s="19" t="s">
        <v>17</v>
      </c>
      <c r="H60" s="19" t="s">
        <v>17</v>
      </c>
      <c r="I60" s="19" t="s">
        <v>18</v>
      </c>
      <c r="J60" s="59"/>
      <c r="K60" s="128">
        <v>21000</v>
      </c>
      <c r="L60" s="128">
        <v>21000</v>
      </c>
      <c r="M60" s="118">
        <v>21000</v>
      </c>
    </row>
    <row r="61" spans="1:13" ht="33.75" customHeight="1">
      <c r="A61" s="24" t="s">
        <v>30</v>
      </c>
      <c r="B61" s="35" t="s">
        <v>362</v>
      </c>
      <c r="C61" s="60" t="s">
        <v>205</v>
      </c>
      <c r="D61" s="45" t="s">
        <v>166</v>
      </c>
      <c r="E61" s="35" t="s">
        <v>28</v>
      </c>
      <c r="F61" s="19" t="s">
        <v>17</v>
      </c>
      <c r="G61" s="19" t="s">
        <v>17</v>
      </c>
      <c r="H61" s="19" t="s">
        <v>17</v>
      </c>
      <c r="I61" s="19" t="s">
        <v>18</v>
      </c>
      <c r="J61" s="61"/>
      <c r="K61" s="128">
        <v>6500</v>
      </c>
      <c r="L61" s="128">
        <v>6500</v>
      </c>
      <c r="M61" s="118">
        <v>6500</v>
      </c>
    </row>
    <row r="62" spans="1:13" ht="33.75" customHeight="1">
      <c r="A62" s="24" t="s">
        <v>30</v>
      </c>
      <c r="B62" s="31" t="s">
        <v>31</v>
      </c>
      <c r="C62" s="20" t="s">
        <v>32</v>
      </c>
      <c r="D62" s="20" t="s">
        <v>166</v>
      </c>
      <c r="E62" s="20" t="s">
        <v>28</v>
      </c>
      <c r="F62" s="19" t="s">
        <v>33</v>
      </c>
      <c r="G62" s="19" t="s">
        <v>17</v>
      </c>
      <c r="H62" s="19" t="s">
        <v>363</v>
      </c>
      <c r="I62" s="19" t="s">
        <v>34</v>
      </c>
      <c r="J62" s="23">
        <v>3520</v>
      </c>
      <c r="K62" s="150">
        <v>3520</v>
      </c>
      <c r="L62" s="150">
        <v>3520</v>
      </c>
      <c r="M62" s="151">
        <v>3520</v>
      </c>
    </row>
    <row r="63" spans="1:13" ht="46.5" customHeight="1">
      <c r="A63" s="24" t="s">
        <v>43</v>
      </c>
      <c r="B63" s="19" t="s">
        <v>124</v>
      </c>
      <c r="C63" s="20" t="s">
        <v>44</v>
      </c>
      <c r="D63" s="20" t="s">
        <v>169</v>
      </c>
      <c r="E63" s="20" t="s">
        <v>24</v>
      </c>
      <c r="F63" s="19" t="s">
        <v>17</v>
      </c>
      <c r="G63" s="19" t="s">
        <v>17</v>
      </c>
      <c r="H63" s="19" t="s">
        <v>296</v>
      </c>
      <c r="I63" s="35" t="s">
        <v>18</v>
      </c>
      <c r="J63" s="23">
        <v>138111.25</v>
      </c>
      <c r="K63" s="114">
        <v>181631</v>
      </c>
      <c r="L63" s="114">
        <v>0</v>
      </c>
      <c r="M63" s="156">
        <v>0</v>
      </c>
    </row>
    <row r="64" spans="1:13" ht="34.5" customHeight="1">
      <c r="A64" s="24" t="s">
        <v>45</v>
      </c>
      <c r="B64" s="19" t="s">
        <v>46</v>
      </c>
      <c r="C64" s="20" t="s">
        <v>47</v>
      </c>
      <c r="D64" s="20" t="s">
        <v>180</v>
      </c>
      <c r="E64" s="20" t="s">
        <v>202</v>
      </c>
      <c r="F64" s="19" t="s">
        <v>17</v>
      </c>
      <c r="G64" s="19" t="s">
        <v>17</v>
      </c>
      <c r="H64" s="19" t="s">
        <v>17</v>
      </c>
      <c r="I64" s="19" t="s">
        <v>18</v>
      </c>
      <c r="J64" s="23">
        <v>30000</v>
      </c>
      <c r="K64" s="114">
        <v>30000</v>
      </c>
      <c r="L64" s="114">
        <v>30000</v>
      </c>
      <c r="M64" s="156">
        <v>30000</v>
      </c>
    </row>
    <row r="65" spans="1:13" s="7" customFormat="1" ht="19.5" customHeight="1">
      <c r="A65" s="24"/>
      <c r="B65" s="20" t="s">
        <v>131</v>
      </c>
      <c r="C65" s="20"/>
      <c r="D65" s="20"/>
      <c r="E65" s="20"/>
      <c r="F65" s="19"/>
      <c r="G65" s="19"/>
      <c r="H65" s="19"/>
      <c r="I65" s="36"/>
      <c r="J65" s="36" t="s">
        <v>211</v>
      </c>
      <c r="K65" s="129">
        <f>K66+K67+K68+K69+K70+K71+K72+K73+K74</f>
        <v>129396</v>
      </c>
      <c r="L65" s="129">
        <f t="shared" ref="L65:M65" si="1">L66+L67+L68+L69+L70+L71+L72+L73+L74</f>
        <v>94396</v>
      </c>
      <c r="M65" s="129">
        <f t="shared" si="1"/>
        <v>72396</v>
      </c>
    </row>
    <row r="66" spans="1:13" ht="47.25" customHeight="1">
      <c r="A66" s="24" t="s">
        <v>48</v>
      </c>
      <c r="B66" s="19" t="s">
        <v>123</v>
      </c>
      <c r="C66" s="20" t="s">
        <v>50</v>
      </c>
      <c r="D66" s="20" t="s">
        <v>169</v>
      </c>
      <c r="E66" s="20" t="s">
        <v>24</v>
      </c>
      <c r="F66" s="19" t="s">
        <v>17</v>
      </c>
      <c r="G66" s="19" t="s">
        <v>17</v>
      </c>
      <c r="H66" s="19" t="s">
        <v>296</v>
      </c>
      <c r="I66" s="19" t="s">
        <v>18</v>
      </c>
      <c r="J66" s="26">
        <v>37471</v>
      </c>
      <c r="K66" s="144">
        <v>50500</v>
      </c>
      <c r="L66" s="144">
        <v>0</v>
      </c>
      <c r="M66" s="149">
        <v>0</v>
      </c>
    </row>
    <row r="67" spans="1:13" ht="42.2" customHeight="1">
      <c r="A67" s="24" t="s">
        <v>48</v>
      </c>
      <c r="B67" s="31" t="s">
        <v>290</v>
      </c>
      <c r="C67" s="20" t="s">
        <v>51</v>
      </c>
      <c r="D67" s="20" t="s">
        <v>166</v>
      </c>
      <c r="E67" s="20" t="s">
        <v>27</v>
      </c>
      <c r="F67" s="19" t="s">
        <v>17</v>
      </c>
      <c r="G67" s="19" t="s">
        <v>17</v>
      </c>
      <c r="H67" s="19" t="s">
        <v>17</v>
      </c>
      <c r="I67" s="19" t="s">
        <v>18</v>
      </c>
      <c r="J67" s="26">
        <v>62760</v>
      </c>
      <c r="K67" s="144">
        <v>50000</v>
      </c>
      <c r="L67" s="144">
        <v>50000</v>
      </c>
      <c r="M67" s="149">
        <v>50000</v>
      </c>
    </row>
    <row r="68" spans="1:13" ht="34.5" customHeight="1">
      <c r="A68" s="24" t="s">
        <v>48</v>
      </c>
      <c r="B68" s="19" t="s">
        <v>178</v>
      </c>
      <c r="C68" s="20" t="s">
        <v>52</v>
      </c>
      <c r="D68" s="20" t="s">
        <v>166</v>
      </c>
      <c r="E68" s="20" t="s">
        <v>27</v>
      </c>
      <c r="F68" s="19" t="s">
        <v>17</v>
      </c>
      <c r="G68" s="19" t="s">
        <v>17</v>
      </c>
      <c r="H68" s="19" t="s">
        <v>17</v>
      </c>
      <c r="I68" s="19" t="s">
        <v>18</v>
      </c>
      <c r="J68" s="26">
        <v>30000</v>
      </c>
      <c r="K68" s="144">
        <v>15000</v>
      </c>
      <c r="L68" s="145">
        <v>35500</v>
      </c>
      <c r="M68" s="146">
        <v>13500</v>
      </c>
    </row>
    <row r="69" spans="1:13" ht="34.5" customHeight="1">
      <c r="A69" s="24" t="s">
        <v>48</v>
      </c>
      <c r="B69" s="19" t="s">
        <v>219</v>
      </c>
      <c r="C69" s="20" t="s">
        <v>206</v>
      </c>
      <c r="D69" s="20" t="s">
        <v>166</v>
      </c>
      <c r="E69" s="20" t="s">
        <v>27</v>
      </c>
      <c r="F69" s="19" t="s">
        <v>17</v>
      </c>
      <c r="G69" s="19" t="s">
        <v>17</v>
      </c>
      <c r="H69" s="19" t="s">
        <v>17</v>
      </c>
      <c r="I69" s="19" t="s">
        <v>18</v>
      </c>
      <c r="J69" s="26"/>
      <c r="K69" s="144">
        <v>0</v>
      </c>
      <c r="L69" s="167">
        <v>0</v>
      </c>
      <c r="M69" s="168">
        <v>0</v>
      </c>
    </row>
    <row r="70" spans="1:13" ht="23.25" customHeight="1">
      <c r="A70" s="32" t="s">
        <v>48</v>
      </c>
      <c r="B70" s="34" t="s">
        <v>292</v>
      </c>
      <c r="C70" s="20" t="s">
        <v>206</v>
      </c>
      <c r="D70" s="33" t="s">
        <v>166</v>
      </c>
      <c r="E70" s="33" t="s">
        <v>27</v>
      </c>
      <c r="F70" s="34" t="s">
        <v>17</v>
      </c>
      <c r="G70" s="34" t="s">
        <v>17</v>
      </c>
      <c r="H70" s="34" t="s">
        <v>17</v>
      </c>
      <c r="I70" s="34" t="s">
        <v>18</v>
      </c>
      <c r="J70" s="62">
        <v>30000</v>
      </c>
      <c r="K70" s="169">
        <v>0</v>
      </c>
      <c r="L70" s="169">
        <v>0</v>
      </c>
      <c r="M70" s="170">
        <v>0</v>
      </c>
    </row>
    <row r="71" spans="1:13" ht="24.75" customHeight="1">
      <c r="A71" s="24" t="s">
        <v>48</v>
      </c>
      <c r="B71" s="34" t="s">
        <v>287</v>
      </c>
      <c r="C71" s="20" t="s">
        <v>206</v>
      </c>
      <c r="D71" s="20" t="s">
        <v>166</v>
      </c>
      <c r="E71" s="20" t="s">
        <v>27</v>
      </c>
      <c r="F71" s="19" t="s">
        <v>17</v>
      </c>
      <c r="G71" s="19" t="s">
        <v>17</v>
      </c>
      <c r="H71" s="19" t="s">
        <v>17</v>
      </c>
      <c r="I71" s="19" t="s">
        <v>18</v>
      </c>
      <c r="J71" s="26">
        <v>15000</v>
      </c>
      <c r="K71" s="144">
        <v>5000</v>
      </c>
      <c r="L71" s="171">
        <v>0</v>
      </c>
      <c r="M71" s="168">
        <v>0</v>
      </c>
    </row>
    <row r="72" spans="1:13" ht="27.75" customHeight="1">
      <c r="A72" s="24" t="s">
        <v>48</v>
      </c>
      <c r="B72" s="19" t="s">
        <v>161</v>
      </c>
      <c r="C72" s="20" t="s">
        <v>53</v>
      </c>
      <c r="D72" s="20" t="s">
        <v>166</v>
      </c>
      <c r="E72" s="20" t="s">
        <v>27</v>
      </c>
      <c r="F72" s="19" t="s">
        <v>17</v>
      </c>
      <c r="G72" s="19" t="s">
        <v>17</v>
      </c>
      <c r="H72" s="19" t="s">
        <v>17</v>
      </c>
      <c r="I72" s="19" t="s">
        <v>18</v>
      </c>
      <c r="J72" s="26">
        <v>5746.2</v>
      </c>
      <c r="K72" s="144">
        <v>7896</v>
      </c>
      <c r="L72" s="144">
        <v>7896</v>
      </c>
      <c r="M72" s="147">
        <v>7896</v>
      </c>
    </row>
    <row r="73" spans="1:13" ht="27.75" customHeight="1">
      <c r="A73" s="24" t="s">
        <v>48</v>
      </c>
      <c r="B73" s="19" t="s">
        <v>295</v>
      </c>
      <c r="C73" s="20" t="s">
        <v>293</v>
      </c>
      <c r="D73" s="20" t="s">
        <v>172</v>
      </c>
      <c r="E73" s="20" t="s">
        <v>38</v>
      </c>
      <c r="F73" s="19" t="s">
        <v>17</v>
      </c>
      <c r="G73" s="19" t="s">
        <v>294</v>
      </c>
      <c r="H73" s="19" t="s">
        <v>17</v>
      </c>
      <c r="I73" s="19" t="s">
        <v>18</v>
      </c>
      <c r="J73" s="26"/>
      <c r="K73" s="144">
        <v>1000</v>
      </c>
      <c r="L73" s="144">
        <v>1000</v>
      </c>
      <c r="M73" s="147">
        <v>1000</v>
      </c>
    </row>
    <row r="74" spans="1:13" ht="36.75" customHeight="1">
      <c r="A74" s="24" t="s">
        <v>48</v>
      </c>
      <c r="B74" s="31" t="s">
        <v>225</v>
      </c>
      <c r="C74" s="20" t="s">
        <v>55</v>
      </c>
      <c r="D74" s="20" t="s">
        <v>182</v>
      </c>
      <c r="E74" s="20" t="s">
        <v>56</v>
      </c>
      <c r="F74" s="19" t="s">
        <v>17</v>
      </c>
      <c r="G74" s="19" t="s">
        <v>17</v>
      </c>
      <c r="H74" s="19" t="s">
        <v>17</v>
      </c>
      <c r="I74" s="19" t="s">
        <v>18</v>
      </c>
      <c r="J74" s="26">
        <v>6000</v>
      </c>
      <c r="K74" s="172">
        <v>0</v>
      </c>
      <c r="L74" s="172">
        <v>0</v>
      </c>
      <c r="M74" s="173">
        <v>0</v>
      </c>
    </row>
    <row r="75" spans="1:13" s="6" customFormat="1" ht="32.25" customHeight="1">
      <c r="A75" s="24" t="s">
        <v>57</v>
      </c>
      <c r="B75" s="20"/>
      <c r="C75" s="20"/>
      <c r="D75" s="20"/>
      <c r="E75" s="20"/>
      <c r="F75" s="20"/>
      <c r="G75" s="20"/>
      <c r="H75" s="20" t="s">
        <v>297</v>
      </c>
      <c r="I75" s="19" t="s">
        <v>311</v>
      </c>
      <c r="J75" s="23">
        <f>SUM(J76:J80)</f>
        <v>142600</v>
      </c>
      <c r="K75" s="129">
        <f>K76+K77+K78+K79+K80</f>
        <v>199900</v>
      </c>
      <c r="L75" s="129">
        <f t="shared" ref="L75:M75" si="2">L76+L77+L78+L79+L80</f>
        <v>217200</v>
      </c>
      <c r="M75" s="129">
        <f t="shared" si="2"/>
        <v>0</v>
      </c>
    </row>
    <row r="76" spans="1:13" ht="31.5" customHeight="1">
      <c r="A76" s="24" t="s">
        <v>57</v>
      </c>
      <c r="B76" s="19" t="s">
        <v>113</v>
      </c>
      <c r="C76" s="19" t="s">
        <v>58</v>
      </c>
      <c r="D76" s="19" t="s">
        <v>167</v>
      </c>
      <c r="E76" s="19" t="s">
        <v>16</v>
      </c>
      <c r="F76" s="19" t="s">
        <v>59</v>
      </c>
      <c r="G76" s="19" t="s">
        <v>17</v>
      </c>
      <c r="H76" s="20" t="s">
        <v>297</v>
      </c>
      <c r="I76" s="19" t="s">
        <v>311</v>
      </c>
      <c r="J76" s="26">
        <v>97808</v>
      </c>
      <c r="K76" s="144">
        <v>129624</v>
      </c>
      <c r="L76" s="144">
        <v>142934</v>
      </c>
      <c r="M76" s="168">
        <v>0</v>
      </c>
    </row>
    <row r="77" spans="1:13" ht="31.5" customHeight="1">
      <c r="A77" s="24" t="s">
        <v>57</v>
      </c>
      <c r="B77" s="19" t="s">
        <v>112</v>
      </c>
      <c r="C77" s="19" t="s">
        <v>58</v>
      </c>
      <c r="D77" s="19" t="s">
        <v>168</v>
      </c>
      <c r="E77" s="19" t="s">
        <v>20</v>
      </c>
      <c r="F77" s="19" t="s">
        <v>59</v>
      </c>
      <c r="G77" s="19" t="s">
        <v>17</v>
      </c>
      <c r="H77" s="20" t="s">
        <v>297</v>
      </c>
      <c r="I77" s="19" t="s">
        <v>311</v>
      </c>
      <c r="J77" s="26">
        <v>29538</v>
      </c>
      <c r="K77" s="144">
        <v>39146</v>
      </c>
      <c r="L77" s="144">
        <v>43166</v>
      </c>
      <c r="M77" s="168">
        <v>0</v>
      </c>
    </row>
    <row r="78" spans="1:13" ht="31.5" customHeight="1">
      <c r="A78" s="24" t="s">
        <v>57</v>
      </c>
      <c r="B78" s="19" t="s">
        <v>134</v>
      </c>
      <c r="C78" s="19" t="s">
        <v>58</v>
      </c>
      <c r="D78" s="19" t="s">
        <v>166</v>
      </c>
      <c r="E78" s="19" t="s">
        <v>26</v>
      </c>
      <c r="F78" s="19" t="s">
        <v>59</v>
      </c>
      <c r="G78" s="19" t="s">
        <v>17</v>
      </c>
      <c r="H78" s="20" t="s">
        <v>297</v>
      </c>
      <c r="I78" s="19" t="s">
        <v>311</v>
      </c>
      <c r="J78" s="26">
        <v>9000</v>
      </c>
      <c r="K78" s="144">
        <v>18000</v>
      </c>
      <c r="L78" s="144">
        <v>18000</v>
      </c>
      <c r="M78" s="168">
        <v>0</v>
      </c>
    </row>
    <row r="79" spans="1:13" ht="31.5" customHeight="1">
      <c r="A79" s="24" t="s">
        <v>57</v>
      </c>
      <c r="B79" s="19" t="s">
        <v>139</v>
      </c>
      <c r="C79" s="19" t="s">
        <v>58</v>
      </c>
      <c r="D79" s="19" t="s">
        <v>166</v>
      </c>
      <c r="E79" s="19" t="s">
        <v>41</v>
      </c>
      <c r="F79" s="19" t="s">
        <v>59</v>
      </c>
      <c r="G79" s="19" t="s">
        <v>17</v>
      </c>
      <c r="H79" s="20" t="s">
        <v>297</v>
      </c>
      <c r="I79" s="19" t="s">
        <v>311</v>
      </c>
      <c r="J79" s="26"/>
      <c r="K79" s="144">
        <v>10000</v>
      </c>
      <c r="L79" s="144">
        <v>5000</v>
      </c>
      <c r="M79" s="149">
        <v>0</v>
      </c>
    </row>
    <row r="80" spans="1:13" ht="31.5" customHeight="1">
      <c r="A80" s="24" t="s">
        <v>57</v>
      </c>
      <c r="B80" s="19" t="s">
        <v>111</v>
      </c>
      <c r="C80" s="19" t="s">
        <v>58</v>
      </c>
      <c r="D80" s="19" t="s">
        <v>166</v>
      </c>
      <c r="E80" s="19" t="s">
        <v>28</v>
      </c>
      <c r="F80" s="19" t="s">
        <v>59</v>
      </c>
      <c r="G80" s="19" t="s">
        <v>17</v>
      </c>
      <c r="H80" s="20" t="s">
        <v>297</v>
      </c>
      <c r="I80" s="19" t="s">
        <v>311</v>
      </c>
      <c r="J80" s="26">
        <v>6254</v>
      </c>
      <c r="K80" s="144">
        <v>3130</v>
      </c>
      <c r="L80" s="144">
        <v>8100</v>
      </c>
      <c r="M80" s="168">
        <v>0</v>
      </c>
    </row>
    <row r="81" spans="1:14" s="6" customFormat="1" ht="31.5" customHeight="1">
      <c r="A81" s="24" t="s">
        <v>60</v>
      </c>
      <c r="B81" s="20"/>
      <c r="C81" s="20"/>
      <c r="D81" s="20"/>
      <c r="E81" s="20"/>
      <c r="F81" s="19"/>
      <c r="G81" s="19"/>
      <c r="H81" s="19"/>
      <c r="I81" s="19"/>
      <c r="J81" s="23">
        <f>SUM(J83:J96)</f>
        <v>153400</v>
      </c>
      <c r="K81" s="112">
        <f>K82+K83+K84+K85+K86+K87+K88+K89+K90+K91+K92+K94+K95+K96</f>
        <v>313047</v>
      </c>
      <c r="L81" s="112">
        <f t="shared" ref="L81:M81" si="3">L82+L83+L84+L85+L86+L87+L88+L89+L90+L91+L92+L94+L95+L96</f>
        <v>34000</v>
      </c>
      <c r="M81" s="112">
        <f t="shared" si="3"/>
        <v>25000</v>
      </c>
    </row>
    <row r="82" spans="1:14" s="6" customFormat="1" ht="31.5" customHeight="1">
      <c r="A82" s="24" t="s">
        <v>60</v>
      </c>
      <c r="B82" s="20" t="s">
        <v>351</v>
      </c>
      <c r="C82" s="20"/>
      <c r="D82" s="20" t="s">
        <v>169</v>
      </c>
      <c r="E82" s="20" t="s">
        <v>24</v>
      </c>
      <c r="F82" s="19" t="s">
        <v>17</v>
      </c>
      <c r="G82" s="19" t="s">
        <v>17</v>
      </c>
      <c r="H82" s="19" t="s">
        <v>352</v>
      </c>
      <c r="I82" s="19" t="s">
        <v>18</v>
      </c>
      <c r="J82" s="125"/>
      <c r="K82" s="144">
        <v>0</v>
      </c>
      <c r="L82" s="144">
        <v>0</v>
      </c>
      <c r="M82" s="147">
        <v>0</v>
      </c>
    </row>
    <row r="83" spans="1:14" ht="36" customHeight="1">
      <c r="A83" s="24" t="s">
        <v>60</v>
      </c>
      <c r="B83" s="19" t="s">
        <v>312</v>
      </c>
      <c r="C83" s="19" t="s">
        <v>222</v>
      </c>
      <c r="D83" s="19" t="s">
        <v>166</v>
      </c>
      <c r="E83" s="19" t="s">
        <v>140</v>
      </c>
      <c r="F83" s="19" t="s">
        <v>17</v>
      </c>
      <c r="G83" s="19" t="s">
        <v>17</v>
      </c>
      <c r="H83" s="19" t="s">
        <v>17</v>
      </c>
      <c r="I83" s="19" t="s">
        <v>18</v>
      </c>
      <c r="J83" s="21">
        <v>27600</v>
      </c>
      <c r="K83" s="174">
        <v>155047</v>
      </c>
      <c r="L83" s="174">
        <v>0</v>
      </c>
      <c r="M83" s="173">
        <v>0</v>
      </c>
      <c r="N83" s="17" t="s">
        <v>338</v>
      </c>
    </row>
    <row r="84" spans="1:14" ht="21" customHeight="1">
      <c r="A84" s="24" t="s">
        <v>60</v>
      </c>
      <c r="B84" s="19" t="s">
        <v>198</v>
      </c>
      <c r="C84" s="19" t="s">
        <v>222</v>
      </c>
      <c r="D84" s="19" t="s">
        <v>166</v>
      </c>
      <c r="E84" s="19" t="s">
        <v>27</v>
      </c>
      <c r="F84" s="19" t="s">
        <v>17</v>
      </c>
      <c r="G84" s="19" t="s">
        <v>17</v>
      </c>
      <c r="H84" s="19" t="s">
        <v>17</v>
      </c>
      <c r="I84" s="19" t="s">
        <v>18</v>
      </c>
      <c r="J84" s="21">
        <v>0</v>
      </c>
      <c r="K84" s="174">
        <v>5000</v>
      </c>
      <c r="L84" s="174">
        <v>0</v>
      </c>
      <c r="M84" s="175">
        <v>0</v>
      </c>
    </row>
    <row r="85" spans="1:14" ht="36.75" customHeight="1">
      <c r="A85" s="24" t="s">
        <v>60</v>
      </c>
      <c r="B85" s="19" t="s">
        <v>233</v>
      </c>
      <c r="C85" s="19" t="s">
        <v>222</v>
      </c>
      <c r="D85" s="19" t="s">
        <v>166</v>
      </c>
      <c r="E85" s="19" t="s">
        <v>115</v>
      </c>
      <c r="F85" s="19" t="s">
        <v>17</v>
      </c>
      <c r="G85" s="19" t="s">
        <v>17</v>
      </c>
      <c r="H85" s="19" t="s">
        <v>17</v>
      </c>
      <c r="I85" s="19" t="s">
        <v>18</v>
      </c>
      <c r="J85" s="21">
        <v>0</v>
      </c>
      <c r="K85" s="174">
        <v>3000</v>
      </c>
      <c r="L85" s="176">
        <v>0</v>
      </c>
      <c r="M85" s="171">
        <v>0</v>
      </c>
    </row>
    <row r="86" spans="1:14" ht="21" customHeight="1">
      <c r="A86" s="24" t="s">
        <v>60</v>
      </c>
      <c r="B86" s="19" t="s">
        <v>223</v>
      </c>
      <c r="C86" s="19" t="s">
        <v>61</v>
      </c>
      <c r="D86" s="19" t="s">
        <v>166</v>
      </c>
      <c r="E86" s="19" t="s">
        <v>40</v>
      </c>
      <c r="F86" s="19" t="s">
        <v>17</v>
      </c>
      <c r="G86" s="19" t="s">
        <v>17</v>
      </c>
      <c r="H86" s="19" t="s">
        <v>17</v>
      </c>
      <c r="I86" s="19" t="s">
        <v>18</v>
      </c>
      <c r="J86" s="21">
        <v>7800</v>
      </c>
      <c r="K86" s="174">
        <v>10000</v>
      </c>
      <c r="L86" s="174">
        <v>10000</v>
      </c>
      <c r="M86" s="174">
        <v>10000</v>
      </c>
    </row>
    <row r="87" spans="1:14" ht="21" customHeight="1">
      <c r="A87" s="24" t="s">
        <v>60</v>
      </c>
      <c r="B87" s="19" t="s">
        <v>126</v>
      </c>
      <c r="C87" s="19" t="s">
        <v>61</v>
      </c>
      <c r="D87" s="19" t="s">
        <v>166</v>
      </c>
      <c r="E87" s="19" t="s">
        <v>42</v>
      </c>
      <c r="F87" s="19" t="s">
        <v>17</v>
      </c>
      <c r="G87" s="19" t="s">
        <v>17</v>
      </c>
      <c r="H87" s="19" t="s">
        <v>17</v>
      </c>
      <c r="I87" s="19" t="s">
        <v>18</v>
      </c>
      <c r="J87" s="21">
        <v>30000</v>
      </c>
      <c r="K87" s="174">
        <v>15000</v>
      </c>
      <c r="L87" s="174">
        <v>15000</v>
      </c>
      <c r="M87" s="174">
        <v>15000</v>
      </c>
    </row>
    <row r="88" spans="1:14" ht="32.25" customHeight="1">
      <c r="A88" s="24" t="s">
        <v>60</v>
      </c>
      <c r="B88" s="19" t="s">
        <v>284</v>
      </c>
      <c r="C88" s="19" t="s">
        <v>226</v>
      </c>
      <c r="D88" s="19" t="s">
        <v>166</v>
      </c>
      <c r="E88" s="19" t="s">
        <v>27</v>
      </c>
      <c r="F88" s="19" t="s">
        <v>17</v>
      </c>
      <c r="G88" s="19" t="s">
        <v>17</v>
      </c>
      <c r="H88" s="19" t="s">
        <v>17</v>
      </c>
      <c r="I88" s="19" t="s">
        <v>18</v>
      </c>
      <c r="J88" s="21">
        <v>3000</v>
      </c>
      <c r="K88" s="175">
        <v>9000</v>
      </c>
      <c r="L88" s="175">
        <v>9000</v>
      </c>
      <c r="M88" s="175">
        <v>0</v>
      </c>
    </row>
    <row r="89" spans="1:14" ht="37.5" customHeight="1">
      <c r="A89" s="24" t="s">
        <v>60</v>
      </c>
      <c r="B89" s="31" t="s">
        <v>229</v>
      </c>
      <c r="C89" s="19" t="s">
        <v>227</v>
      </c>
      <c r="D89" s="19" t="s">
        <v>166</v>
      </c>
      <c r="E89" s="19" t="s">
        <v>39</v>
      </c>
      <c r="F89" s="19" t="s">
        <v>17</v>
      </c>
      <c r="G89" s="19" t="s">
        <v>17</v>
      </c>
      <c r="H89" s="19" t="s">
        <v>17</v>
      </c>
      <c r="I89" s="19" t="s">
        <v>18</v>
      </c>
      <c r="J89" s="21"/>
      <c r="K89" s="177">
        <v>25000</v>
      </c>
      <c r="L89" s="178">
        <v>0</v>
      </c>
      <c r="M89" s="178">
        <v>0</v>
      </c>
    </row>
    <row r="90" spans="1:14" ht="34.5" customHeight="1">
      <c r="A90" s="24" t="s">
        <v>60</v>
      </c>
      <c r="B90" s="31" t="s">
        <v>230</v>
      </c>
      <c r="C90" s="19" t="s">
        <v>227</v>
      </c>
      <c r="D90" s="19" t="s">
        <v>166</v>
      </c>
      <c r="E90" s="19" t="s">
        <v>39</v>
      </c>
      <c r="F90" s="19" t="s">
        <v>17</v>
      </c>
      <c r="G90" s="19" t="s">
        <v>17</v>
      </c>
      <c r="H90" s="19" t="s">
        <v>17</v>
      </c>
      <c r="I90" s="19" t="s">
        <v>18</v>
      </c>
      <c r="J90" s="21"/>
      <c r="K90" s="177">
        <v>30000</v>
      </c>
      <c r="L90" s="178">
        <v>0</v>
      </c>
      <c r="M90" s="178">
        <v>0</v>
      </c>
    </row>
    <row r="91" spans="1:14" ht="48" customHeight="1">
      <c r="A91" s="24" t="s">
        <v>60</v>
      </c>
      <c r="B91" s="31" t="s">
        <v>231</v>
      </c>
      <c r="C91" s="19" t="s">
        <v>227</v>
      </c>
      <c r="D91" s="19" t="s">
        <v>166</v>
      </c>
      <c r="E91" s="19" t="s">
        <v>39</v>
      </c>
      <c r="F91" s="19" t="s">
        <v>17</v>
      </c>
      <c r="G91" s="19" t="s">
        <v>17</v>
      </c>
      <c r="H91" s="19" t="s">
        <v>17</v>
      </c>
      <c r="I91" s="19" t="s">
        <v>18</v>
      </c>
      <c r="J91" s="21"/>
      <c r="K91" s="177">
        <v>15000</v>
      </c>
      <c r="L91" s="178">
        <v>0</v>
      </c>
      <c r="M91" s="178">
        <v>0</v>
      </c>
    </row>
    <row r="92" spans="1:14" ht="52.5" customHeight="1">
      <c r="A92" s="24" t="s">
        <v>60</v>
      </c>
      <c r="B92" s="31" t="s">
        <v>232</v>
      </c>
      <c r="C92" s="19" t="s">
        <v>227</v>
      </c>
      <c r="D92" s="19" t="s">
        <v>166</v>
      </c>
      <c r="E92" s="19" t="s">
        <v>39</v>
      </c>
      <c r="F92" s="19" t="s">
        <v>17</v>
      </c>
      <c r="G92" s="19" t="s">
        <v>17</v>
      </c>
      <c r="H92" s="19" t="s">
        <v>17</v>
      </c>
      <c r="I92" s="19" t="s">
        <v>18</v>
      </c>
      <c r="J92" s="21"/>
      <c r="K92" s="177">
        <v>20000</v>
      </c>
      <c r="L92" s="178">
        <v>0</v>
      </c>
      <c r="M92" s="178">
        <v>0</v>
      </c>
    </row>
    <row r="93" spans="1:14" ht="27" customHeight="1">
      <c r="A93" s="24" t="s">
        <v>60</v>
      </c>
      <c r="B93" s="19" t="s">
        <v>285</v>
      </c>
      <c r="C93" s="19" t="s">
        <v>226</v>
      </c>
      <c r="D93" s="19" t="s">
        <v>166</v>
      </c>
      <c r="E93" s="19" t="s">
        <v>28</v>
      </c>
      <c r="F93" s="19" t="s">
        <v>17</v>
      </c>
      <c r="G93" s="19" t="s">
        <v>17</v>
      </c>
      <c r="H93" s="19" t="s">
        <v>17</v>
      </c>
      <c r="I93" s="19" t="s">
        <v>18</v>
      </c>
      <c r="J93" s="21">
        <v>15000</v>
      </c>
      <c r="K93" s="175">
        <v>0</v>
      </c>
      <c r="L93" s="175">
        <v>0</v>
      </c>
      <c r="M93" s="175">
        <v>0</v>
      </c>
    </row>
    <row r="94" spans="1:14" ht="27" customHeight="1">
      <c r="A94" s="24" t="s">
        <v>60</v>
      </c>
      <c r="B94" s="19" t="s">
        <v>228</v>
      </c>
      <c r="C94" s="19" t="s">
        <v>227</v>
      </c>
      <c r="D94" s="19" t="s">
        <v>25</v>
      </c>
      <c r="E94" s="19" t="s">
        <v>41</v>
      </c>
      <c r="F94" s="19" t="s">
        <v>17</v>
      </c>
      <c r="G94" s="19" t="s">
        <v>17</v>
      </c>
      <c r="H94" s="19" t="s">
        <v>17</v>
      </c>
      <c r="I94" s="19" t="s">
        <v>18</v>
      </c>
      <c r="J94" s="21"/>
      <c r="K94" s="174">
        <v>1000</v>
      </c>
      <c r="L94" s="175">
        <v>0</v>
      </c>
      <c r="M94" s="175">
        <v>0</v>
      </c>
      <c r="N94" s="17" t="s">
        <v>339</v>
      </c>
    </row>
    <row r="95" spans="1:14" ht="38.25" customHeight="1">
      <c r="A95" s="24" t="s">
        <v>60</v>
      </c>
      <c r="B95" s="19" t="s">
        <v>286</v>
      </c>
      <c r="C95" s="19" t="s">
        <v>227</v>
      </c>
      <c r="D95" s="19" t="s">
        <v>25</v>
      </c>
      <c r="E95" s="19" t="s">
        <v>115</v>
      </c>
      <c r="F95" s="19" t="s">
        <v>17</v>
      </c>
      <c r="G95" s="19" t="s">
        <v>17</v>
      </c>
      <c r="H95" s="19" t="s">
        <v>17</v>
      </c>
      <c r="I95" s="19" t="s">
        <v>18</v>
      </c>
      <c r="J95" s="21"/>
      <c r="K95" s="174">
        <v>15000</v>
      </c>
      <c r="L95" s="175">
        <v>0</v>
      </c>
      <c r="M95" s="175">
        <v>0</v>
      </c>
    </row>
    <row r="96" spans="1:14" ht="29.25" customHeight="1">
      <c r="A96" s="24" t="s">
        <v>60</v>
      </c>
      <c r="B96" s="19" t="s">
        <v>114</v>
      </c>
      <c r="C96" s="19" t="s">
        <v>227</v>
      </c>
      <c r="D96" s="19" t="s">
        <v>181</v>
      </c>
      <c r="E96" s="19" t="s">
        <v>49</v>
      </c>
      <c r="F96" s="19" t="s">
        <v>17</v>
      </c>
      <c r="G96" s="19" t="s">
        <v>17</v>
      </c>
      <c r="H96" s="19" t="s">
        <v>17</v>
      </c>
      <c r="I96" s="19" t="s">
        <v>18</v>
      </c>
      <c r="J96" s="21">
        <v>70000</v>
      </c>
      <c r="K96" s="174">
        <v>10000</v>
      </c>
      <c r="L96" s="175">
        <v>0</v>
      </c>
      <c r="M96" s="175">
        <v>0</v>
      </c>
      <c r="N96" s="17" t="s">
        <v>340</v>
      </c>
    </row>
    <row r="97" spans="1:15" s="6" customFormat="1" ht="24" customHeight="1">
      <c r="A97" s="24" t="s">
        <v>63</v>
      </c>
      <c r="B97" s="20"/>
      <c r="C97" s="20"/>
      <c r="D97" s="20"/>
      <c r="E97" s="20"/>
      <c r="F97" s="19"/>
      <c r="G97" s="19"/>
      <c r="H97" s="19"/>
      <c r="I97" s="36"/>
      <c r="J97" s="125">
        <f>SUM(J98:J99)</f>
        <v>10000</v>
      </c>
      <c r="K97" s="137">
        <f>SUM(K98:K99)</f>
        <v>15000</v>
      </c>
      <c r="L97" s="137">
        <f>SUM(L98:L99)</f>
        <v>0</v>
      </c>
      <c r="M97" s="137">
        <f>SUM(M98:M99)</f>
        <v>0</v>
      </c>
    </row>
    <row r="98" spans="1:15" ht="38.25" customHeight="1">
      <c r="A98" s="24" t="s">
        <v>63</v>
      </c>
      <c r="B98" s="19" t="s">
        <v>143</v>
      </c>
      <c r="C98" s="20" t="s">
        <v>240</v>
      </c>
      <c r="D98" s="20" t="s">
        <v>166</v>
      </c>
      <c r="E98" s="20" t="s">
        <v>80</v>
      </c>
      <c r="F98" s="19" t="s">
        <v>17</v>
      </c>
      <c r="G98" s="19" t="s">
        <v>17</v>
      </c>
      <c r="H98" s="19" t="s">
        <v>17</v>
      </c>
      <c r="I98" s="19" t="s">
        <v>18</v>
      </c>
      <c r="J98" s="21">
        <v>7000</v>
      </c>
      <c r="K98" s="175">
        <v>7000</v>
      </c>
      <c r="L98" s="175">
        <v>0</v>
      </c>
      <c r="M98" s="175">
        <v>0</v>
      </c>
    </row>
    <row r="99" spans="1:15" ht="31.5" customHeight="1">
      <c r="A99" s="24" t="s">
        <v>63</v>
      </c>
      <c r="B99" s="19" t="s">
        <v>364</v>
      </c>
      <c r="C99" s="20" t="s">
        <v>239</v>
      </c>
      <c r="D99" s="20" t="s">
        <v>166</v>
      </c>
      <c r="E99" s="20" t="s">
        <v>27</v>
      </c>
      <c r="F99" s="19" t="s">
        <v>17</v>
      </c>
      <c r="G99" s="19" t="s">
        <v>17</v>
      </c>
      <c r="H99" s="19" t="s">
        <v>17</v>
      </c>
      <c r="I99" s="19" t="s">
        <v>18</v>
      </c>
      <c r="J99" s="21">
        <v>3000</v>
      </c>
      <c r="K99" s="175">
        <v>8000</v>
      </c>
      <c r="L99" s="175">
        <v>0</v>
      </c>
      <c r="M99" s="175">
        <v>0</v>
      </c>
    </row>
    <row r="100" spans="1:15" s="6" customFormat="1" ht="31.5" customHeight="1">
      <c r="A100" s="24" t="s">
        <v>64</v>
      </c>
      <c r="B100" s="20"/>
      <c r="C100" s="20"/>
      <c r="D100" s="20"/>
      <c r="E100" s="20"/>
      <c r="F100" s="19"/>
      <c r="G100" s="19"/>
      <c r="H100" s="19"/>
      <c r="I100" s="19"/>
      <c r="J100" s="23">
        <f>SUM(J101:J115)</f>
        <v>3450276</v>
      </c>
      <c r="K100" s="112">
        <f>K101+K102+K103+K104+K105+K106+K107+K108+K109+K110+K111+K112+K113+K114</f>
        <v>3459189.48</v>
      </c>
      <c r="L100" s="112">
        <f>L101+L102+L103+L104+L105+L106+L107+L108+L109+L110+L111+L112+L113+L114</f>
        <v>8204805.9199999999</v>
      </c>
      <c r="M100" s="112">
        <f>M101+M102+M103+M104+M105+M106+M107+M108+M109+M110+M111+M112+M113+M114</f>
        <v>4523099.32</v>
      </c>
    </row>
    <row r="101" spans="1:15" ht="37.5" customHeight="1">
      <c r="A101" s="24" t="s">
        <v>64</v>
      </c>
      <c r="B101" s="19" t="s">
        <v>136</v>
      </c>
      <c r="C101" s="20" t="s">
        <v>257</v>
      </c>
      <c r="D101" s="20" t="s">
        <v>166</v>
      </c>
      <c r="E101" s="20" t="s">
        <v>28</v>
      </c>
      <c r="F101" s="19" t="s">
        <v>17</v>
      </c>
      <c r="G101" s="19" t="s">
        <v>17</v>
      </c>
      <c r="H101" s="19" t="s">
        <v>17</v>
      </c>
      <c r="I101" s="19" t="s">
        <v>18</v>
      </c>
      <c r="J101" s="21">
        <v>6000</v>
      </c>
      <c r="K101" s="175">
        <v>6000</v>
      </c>
      <c r="L101" s="175">
        <v>6000</v>
      </c>
      <c r="M101" s="175">
        <v>0</v>
      </c>
    </row>
    <row r="102" spans="1:15" ht="43.5" customHeight="1">
      <c r="A102" s="24" t="s">
        <v>64</v>
      </c>
      <c r="B102" s="19" t="s">
        <v>313</v>
      </c>
      <c r="C102" s="20" t="s">
        <v>365</v>
      </c>
      <c r="D102" s="20" t="s">
        <v>166</v>
      </c>
      <c r="E102" s="20" t="s">
        <v>39</v>
      </c>
      <c r="F102" s="19" t="s">
        <v>17</v>
      </c>
      <c r="G102" s="19" t="s">
        <v>17</v>
      </c>
      <c r="H102" s="19" t="s">
        <v>366</v>
      </c>
      <c r="I102" s="19" t="s">
        <v>18</v>
      </c>
      <c r="J102" s="21">
        <v>2464734</v>
      </c>
      <c r="K102" s="175">
        <v>700000</v>
      </c>
      <c r="L102" s="175">
        <v>0</v>
      </c>
      <c r="M102" s="178">
        <v>0</v>
      </c>
    </row>
    <row r="103" spans="1:15" ht="44.25" customHeight="1">
      <c r="A103" s="24" t="s">
        <v>64</v>
      </c>
      <c r="B103" s="19" t="s">
        <v>314</v>
      </c>
      <c r="C103" s="20" t="s">
        <v>365</v>
      </c>
      <c r="D103" s="20" t="s">
        <v>166</v>
      </c>
      <c r="E103" s="20" t="s">
        <v>39</v>
      </c>
      <c r="F103" s="19" t="s">
        <v>17</v>
      </c>
      <c r="G103" s="19" t="s">
        <v>17</v>
      </c>
      <c r="H103" s="19" t="s">
        <v>366</v>
      </c>
      <c r="I103" s="19" t="s">
        <v>18</v>
      </c>
      <c r="J103" s="21">
        <v>650000</v>
      </c>
      <c r="K103" s="175">
        <v>1350000</v>
      </c>
      <c r="L103" s="175">
        <v>0</v>
      </c>
      <c r="M103" s="178">
        <v>0</v>
      </c>
      <c r="N103" s="13"/>
      <c r="O103" s="13"/>
    </row>
    <row r="104" spans="1:15" ht="66" customHeight="1">
      <c r="A104" s="24" t="s">
        <v>64</v>
      </c>
      <c r="B104" s="19" t="s">
        <v>315</v>
      </c>
      <c r="C104" s="20" t="s">
        <v>365</v>
      </c>
      <c r="D104" s="20" t="s">
        <v>166</v>
      </c>
      <c r="E104" s="20" t="s">
        <v>39</v>
      </c>
      <c r="F104" s="19" t="s">
        <v>17</v>
      </c>
      <c r="G104" s="19" t="s">
        <v>17</v>
      </c>
      <c r="H104" s="19" t="s">
        <v>366</v>
      </c>
      <c r="I104" s="19" t="s">
        <v>18</v>
      </c>
      <c r="J104" s="21"/>
      <c r="K104" s="175">
        <v>0</v>
      </c>
      <c r="L104" s="175">
        <v>500000</v>
      </c>
      <c r="M104" s="175">
        <v>0</v>
      </c>
      <c r="N104" s="13"/>
    </row>
    <row r="105" spans="1:15" ht="66" customHeight="1">
      <c r="A105" s="140" t="s">
        <v>64</v>
      </c>
      <c r="B105" s="141" t="s">
        <v>316</v>
      </c>
      <c r="C105" s="142" t="s">
        <v>365</v>
      </c>
      <c r="D105" s="142" t="s">
        <v>166</v>
      </c>
      <c r="E105" s="142" t="s">
        <v>39</v>
      </c>
      <c r="F105" s="141" t="s">
        <v>17</v>
      </c>
      <c r="G105" s="141" t="s">
        <v>17</v>
      </c>
      <c r="H105" s="141" t="s">
        <v>366</v>
      </c>
      <c r="I105" s="141" t="s">
        <v>336</v>
      </c>
      <c r="J105" s="21"/>
      <c r="K105" s="175">
        <v>0</v>
      </c>
      <c r="L105" s="175">
        <v>509717</v>
      </c>
      <c r="M105" s="175">
        <v>0</v>
      </c>
      <c r="N105" s="13" t="s">
        <v>318</v>
      </c>
    </row>
    <row r="106" spans="1:15" ht="66" customHeight="1">
      <c r="A106" s="140" t="s">
        <v>64</v>
      </c>
      <c r="B106" s="141" t="s">
        <v>316</v>
      </c>
      <c r="C106" s="142" t="s">
        <v>365</v>
      </c>
      <c r="D106" s="142" t="s">
        <v>166</v>
      </c>
      <c r="E106" s="142" t="s">
        <v>39</v>
      </c>
      <c r="F106" s="141" t="s">
        <v>17</v>
      </c>
      <c r="G106" s="141" t="s">
        <v>17</v>
      </c>
      <c r="H106" s="141" t="s">
        <v>17</v>
      </c>
      <c r="I106" s="141" t="s">
        <v>336</v>
      </c>
      <c r="J106" s="21"/>
      <c r="K106" s="175">
        <v>0</v>
      </c>
      <c r="L106" s="175">
        <v>5153806.5999999996</v>
      </c>
      <c r="M106" s="175">
        <v>0</v>
      </c>
      <c r="N106" s="138" t="s">
        <v>317</v>
      </c>
    </row>
    <row r="107" spans="1:15" ht="66" customHeight="1">
      <c r="A107" s="140" t="s">
        <v>64</v>
      </c>
      <c r="B107" s="141" t="s">
        <v>316</v>
      </c>
      <c r="C107" s="142" t="s">
        <v>365</v>
      </c>
      <c r="D107" s="142" t="s">
        <v>166</v>
      </c>
      <c r="E107" s="142" t="s">
        <v>39</v>
      </c>
      <c r="F107" s="141" t="s">
        <v>17</v>
      </c>
      <c r="G107" s="141" t="s">
        <v>17</v>
      </c>
      <c r="H107" s="141" t="s">
        <v>17</v>
      </c>
      <c r="I107" s="141" t="s">
        <v>337</v>
      </c>
      <c r="J107" s="143"/>
      <c r="K107" s="175">
        <v>0</v>
      </c>
      <c r="L107" s="175">
        <v>0</v>
      </c>
      <c r="M107" s="175">
        <v>1372200</v>
      </c>
      <c r="N107" s="139" t="s">
        <v>317</v>
      </c>
    </row>
    <row r="108" spans="1:15" ht="66" customHeight="1">
      <c r="A108" s="24" t="s">
        <v>64</v>
      </c>
      <c r="B108" s="19" t="s">
        <v>319</v>
      </c>
      <c r="C108" s="20" t="s">
        <v>365</v>
      </c>
      <c r="D108" s="20" t="s">
        <v>166</v>
      </c>
      <c r="E108" s="20" t="s">
        <v>39</v>
      </c>
      <c r="F108" s="19" t="s">
        <v>17</v>
      </c>
      <c r="G108" s="19" t="s">
        <v>17</v>
      </c>
      <c r="H108" s="19" t="s">
        <v>366</v>
      </c>
      <c r="I108" s="19" t="s">
        <v>18</v>
      </c>
      <c r="J108" s="21"/>
      <c r="K108" s="175">
        <v>0</v>
      </c>
      <c r="L108" s="175">
        <v>890283</v>
      </c>
      <c r="M108" s="175">
        <v>0</v>
      </c>
      <c r="N108" s="13"/>
    </row>
    <row r="109" spans="1:15" ht="41.25" customHeight="1">
      <c r="A109" s="24" t="s">
        <v>64</v>
      </c>
      <c r="B109" s="19" t="s">
        <v>187</v>
      </c>
      <c r="C109" s="20" t="s">
        <v>256</v>
      </c>
      <c r="D109" s="20" t="s">
        <v>166</v>
      </c>
      <c r="E109" s="20" t="s">
        <v>39</v>
      </c>
      <c r="F109" s="19" t="s">
        <v>17</v>
      </c>
      <c r="G109" s="19" t="s">
        <v>17</v>
      </c>
      <c r="H109" s="19" t="s">
        <v>366</v>
      </c>
      <c r="I109" s="19" t="s">
        <v>18</v>
      </c>
      <c r="J109" s="21"/>
      <c r="K109" s="174">
        <v>258301.16</v>
      </c>
      <c r="L109" s="174">
        <v>610100</v>
      </c>
      <c r="M109" s="174">
        <v>2753000</v>
      </c>
    </row>
    <row r="110" spans="1:15" ht="46.5" customHeight="1">
      <c r="A110" s="24" t="s">
        <v>64</v>
      </c>
      <c r="B110" s="31" t="s">
        <v>65</v>
      </c>
      <c r="C110" s="20"/>
      <c r="D110" s="20" t="s">
        <v>166</v>
      </c>
      <c r="E110" s="20" t="s">
        <v>27</v>
      </c>
      <c r="F110" s="19" t="s">
        <v>17</v>
      </c>
      <c r="G110" s="19" t="s">
        <v>17</v>
      </c>
      <c r="H110" s="19" t="s">
        <v>17</v>
      </c>
      <c r="I110" s="19" t="s">
        <v>18</v>
      </c>
      <c r="J110" s="21">
        <v>77266</v>
      </c>
      <c r="K110" s="175">
        <v>0</v>
      </c>
      <c r="L110" s="171">
        <v>0</v>
      </c>
      <c r="M110" s="171">
        <v>0</v>
      </c>
    </row>
    <row r="111" spans="1:15" ht="46.5" customHeight="1">
      <c r="A111" s="24" t="s">
        <v>64</v>
      </c>
      <c r="B111" s="31" t="s">
        <v>65</v>
      </c>
      <c r="C111" s="20" t="s">
        <v>305</v>
      </c>
      <c r="D111" s="20" t="s">
        <v>166</v>
      </c>
      <c r="E111" s="20" t="s">
        <v>27</v>
      </c>
      <c r="F111" s="19" t="s">
        <v>17</v>
      </c>
      <c r="G111" s="19" t="s">
        <v>17</v>
      </c>
      <c r="H111" s="19" t="s">
        <v>366</v>
      </c>
      <c r="I111" s="19" t="s">
        <v>18</v>
      </c>
      <c r="J111" s="21">
        <v>77266</v>
      </c>
      <c r="K111" s="175">
        <v>137000</v>
      </c>
      <c r="L111" s="145">
        <v>137000</v>
      </c>
      <c r="M111" s="171">
        <v>0</v>
      </c>
    </row>
    <row r="112" spans="1:15" ht="39" customHeight="1">
      <c r="A112" s="24" t="s">
        <v>64</v>
      </c>
      <c r="B112" s="19" t="s">
        <v>160</v>
      </c>
      <c r="C112" s="20" t="s">
        <v>255</v>
      </c>
      <c r="D112" s="20" t="s">
        <v>166</v>
      </c>
      <c r="E112" s="20" t="s">
        <v>39</v>
      </c>
      <c r="F112" s="19" t="s">
        <v>17</v>
      </c>
      <c r="G112" s="19" t="s">
        <v>17</v>
      </c>
      <c r="H112" s="19" t="s">
        <v>298</v>
      </c>
      <c r="I112" s="19" t="s">
        <v>18</v>
      </c>
      <c r="J112" s="21">
        <v>175010</v>
      </c>
      <c r="K112" s="175">
        <v>397899.32</v>
      </c>
      <c r="L112" s="175">
        <v>397899.32</v>
      </c>
      <c r="M112" s="175">
        <v>397899.32</v>
      </c>
    </row>
    <row r="113" spans="1:14" ht="49.5" customHeight="1">
      <c r="A113" s="190" t="s">
        <v>64</v>
      </c>
      <c r="B113" s="188" t="s">
        <v>330</v>
      </c>
      <c r="C113" s="142" t="s">
        <v>299</v>
      </c>
      <c r="D113" s="142" t="s">
        <v>166</v>
      </c>
      <c r="E113" s="142" t="s">
        <v>41</v>
      </c>
      <c r="F113" s="141" t="s">
        <v>33</v>
      </c>
      <c r="G113" s="141" t="s">
        <v>17</v>
      </c>
      <c r="H113" s="141" t="s">
        <v>272</v>
      </c>
      <c r="I113" s="141" t="s">
        <v>354</v>
      </c>
      <c r="J113" s="143"/>
      <c r="K113" s="175">
        <v>67098.84</v>
      </c>
      <c r="L113" s="175">
        <v>0</v>
      </c>
      <c r="M113" s="171">
        <v>0</v>
      </c>
    </row>
    <row r="114" spans="1:14" ht="38.25" customHeight="1">
      <c r="A114" s="191"/>
      <c r="B114" s="189"/>
      <c r="C114" s="142" t="s">
        <v>300</v>
      </c>
      <c r="D114" s="142" t="s">
        <v>166</v>
      </c>
      <c r="E114" s="142" t="s">
        <v>41</v>
      </c>
      <c r="F114" s="141" t="s">
        <v>33</v>
      </c>
      <c r="G114" s="141" t="s">
        <v>17</v>
      </c>
      <c r="H114" s="141" t="s">
        <v>272</v>
      </c>
      <c r="I114" s="141" t="s">
        <v>354</v>
      </c>
      <c r="J114" s="143"/>
      <c r="K114" s="175">
        <v>542890.16</v>
      </c>
      <c r="L114" s="175">
        <v>0</v>
      </c>
      <c r="M114" s="171">
        <v>0</v>
      </c>
    </row>
    <row r="115" spans="1:14" ht="46.5" customHeight="1">
      <c r="A115" s="24" t="s">
        <v>64</v>
      </c>
      <c r="B115" s="19"/>
      <c r="C115" s="20"/>
      <c r="D115" s="20"/>
      <c r="E115" s="20"/>
      <c r="F115" s="19"/>
      <c r="G115" s="19"/>
      <c r="H115" s="19"/>
      <c r="I115" s="19"/>
      <c r="J115" s="21"/>
      <c r="K115" s="135">
        <v>0</v>
      </c>
      <c r="L115" s="22">
        <v>0</v>
      </c>
      <c r="M115" s="22">
        <v>0</v>
      </c>
    </row>
    <row r="116" spans="1:14" ht="39.75" customHeight="1">
      <c r="A116" s="190" t="s">
        <v>64</v>
      </c>
      <c r="B116" s="204"/>
      <c r="C116" s="20"/>
      <c r="D116" s="20"/>
      <c r="E116" s="20"/>
      <c r="F116" s="19"/>
      <c r="G116" s="19"/>
      <c r="H116" s="19"/>
      <c r="I116" s="19"/>
      <c r="J116" s="21"/>
      <c r="K116" s="135">
        <v>0</v>
      </c>
      <c r="L116" s="22">
        <v>0</v>
      </c>
      <c r="M116" s="22">
        <v>0</v>
      </c>
    </row>
    <row r="117" spans="1:14" ht="36" customHeight="1">
      <c r="A117" s="191"/>
      <c r="B117" s="205"/>
      <c r="C117" s="20"/>
      <c r="D117" s="20"/>
      <c r="E117" s="20"/>
      <c r="F117" s="19"/>
      <c r="G117" s="19"/>
      <c r="H117" s="19"/>
      <c r="I117" s="19"/>
      <c r="J117" s="21"/>
      <c r="K117" s="135">
        <v>0</v>
      </c>
      <c r="L117" s="22">
        <v>0</v>
      </c>
      <c r="M117" s="22">
        <v>0</v>
      </c>
    </row>
    <row r="118" spans="1:14" ht="37.5" customHeight="1">
      <c r="A118" s="190" t="s">
        <v>64</v>
      </c>
      <c r="B118" s="204"/>
      <c r="C118" s="20"/>
      <c r="D118" s="20"/>
      <c r="E118" s="20"/>
      <c r="F118" s="19"/>
      <c r="G118" s="19"/>
      <c r="H118" s="19"/>
      <c r="I118" s="19"/>
      <c r="J118" s="21"/>
      <c r="K118" s="135">
        <v>0</v>
      </c>
      <c r="L118" s="22">
        <v>0</v>
      </c>
      <c r="M118" s="22">
        <v>0</v>
      </c>
    </row>
    <row r="119" spans="1:14" ht="42" customHeight="1">
      <c r="A119" s="191"/>
      <c r="B119" s="205"/>
      <c r="C119" s="20"/>
      <c r="D119" s="20"/>
      <c r="E119" s="20"/>
      <c r="F119" s="19"/>
      <c r="G119" s="19"/>
      <c r="H119" s="19"/>
      <c r="I119" s="19"/>
      <c r="J119" s="21"/>
      <c r="K119" s="135">
        <v>0</v>
      </c>
      <c r="L119" s="22">
        <v>0</v>
      </c>
      <c r="M119" s="22">
        <v>0</v>
      </c>
    </row>
    <row r="120" spans="1:14" ht="36.75" customHeight="1">
      <c r="A120" s="190" t="s">
        <v>64</v>
      </c>
      <c r="B120" s="204"/>
      <c r="C120" s="20"/>
      <c r="D120" s="20"/>
      <c r="E120" s="20"/>
      <c r="F120" s="19"/>
      <c r="G120" s="19"/>
      <c r="H120" s="19"/>
      <c r="I120" s="19"/>
      <c r="J120" s="21"/>
      <c r="K120" s="135">
        <v>0</v>
      </c>
      <c r="L120" s="22">
        <v>0</v>
      </c>
      <c r="M120" s="22">
        <v>0</v>
      </c>
    </row>
    <row r="121" spans="1:14" ht="32.25" customHeight="1">
      <c r="A121" s="191"/>
      <c r="B121" s="205"/>
      <c r="C121" s="20"/>
      <c r="D121" s="20"/>
      <c r="E121" s="20"/>
      <c r="F121" s="19"/>
      <c r="G121" s="19"/>
      <c r="H121" s="19"/>
      <c r="I121" s="19"/>
      <c r="J121" s="21"/>
      <c r="K121" s="135">
        <v>0</v>
      </c>
      <c r="L121" s="22">
        <v>0</v>
      </c>
      <c r="M121" s="22">
        <v>0</v>
      </c>
    </row>
    <row r="122" spans="1:14" ht="32.25" customHeight="1">
      <c r="A122" s="24" t="s">
        <v>66</v>
      </c>
      <c r="B122" s="47"/>
      <c r="C122" s="20"/>
      <c r="D122" s="20"/>
      <c r="E122" s="20"/>
      <c r="F122" s="19"/>
      <c r="G122" s="19"/>
      <c r="H122" s="19"/>
      <c r="I122" s="19"/>
      <c r="J122" s="21"/>
      <c r="K122" s="136">
        <f>K123+K124</f>
        <v>8112.38</v>
      </c>
      <c r="L122" s="136">
        <f t="shared" ref="L122:M122" si="4">L123+L124</f>
        <v>0</v>
      </c>
      <c r="M122" s="136">
        <f t="shared" si="4"/>
        <v>0</v>
      </c>
    </row>
    <row r="123" spans="1:14" ht="81.75" customHeight="1">
      <c r="A123" s="24" t="s">
        <v>66</v>
      </c>
      <c r="B123" s="19" t="s">
        <v>67</v>
      </c>
      <c r="C123" s="20" t="s">
        <v>241</v>
      </c>
      <c r="D123" s="20" t="s">
        <v>207</v>
      </c>
      <c r="E123" s="20" t="s">
        <v>68</v>
      </c>
      <c r="F123" s="19" t="s">
        <v>17</v>
      </c>
      <c r="G123" s="19" t="s">
        <v>17</v>
      </c>
      <c r="H123" s="19" t="s">
        <v>17</v>
      </c>
      <c r="I123" s="19" t="s">
        <v>18</v>
      </c>
      <c r="J123" s="125">
        <v>5000</v>
      </c>
      <c r="K123" s="175">
        <v>7000</v>
      </c>
      <c r="L123" s="175">
        <v>0</v>
      </c>
      <c r="M123" s="178">
        <v>0</v>
      </c>
    </row>
    <row r="124" spans="1:14" ht="71.25" customHeight="1">
      <c r="A124" s="24" t="s">
        <v>66</v>
      </c>
      <c r="B124" s="19" t="s">
        <v>331</v>
      </c>
      <c r="C124" s="20" t="s">
        <v>332</v>
      </c>
      <c r="D124" s="20" t="s">
        <v>166</v>
      </c>
      <c r="E124" s="20" t="s">
        <v>27</v>
      </c>
      <c r="F124" s="19" t="s">
        <v>17</v>
      </c>
      <c r="G124" s="19" t="s">
        <v>17</v>
      </c>
      <c r="H124" s="19" t="s">
        <v>17</v>
      </c>
      <c r="I124" s="19" t="s">
        <v>18</v>
      </c>
      <c r="J124" s="125"/>
      <c r="K124" s="175">
        <v>1112.3800000000001</v>
      </c>
      <c r="L124" s="175">
        <v>0</v>
      </c>
      <c r="M124" s="178">
        <v>0</v>
      </c>
      <c r="N124" s="17" t="s">
        <v>341</v>
      </c>
    </row>
    <row r="125" spans="1:14" s="6" customFormat="1" ht="29.25" customHeight="1">
      <c r="A125" s="24" t="s">
        <v>69</v>
      </c>
      <c r="B125" s="20" t="s">
        <v>192</v>
      </c>
      <c r="C125" s="20"/>
      <c r="D125" s="20"/>
      <c r="E125" s="20"/>
      <c r="F125" s="20"/>
      <c r="G125" s="20"/>
      <c r="H125" s="20"/>
      <c r="I125" s="20"/>
      <c r="J125" s="125"/>
      <c r="K125" s="137">
        <f>SUM(K126+K127)</f>
        <v>33883.629999999997</v>
      </c>
      <c r="L125" s="137">
        <f t="shared" ref="L125:M125" si="5">SUM(L126+L127)</f>
        <v>0</v>
      </c>
      <c r="M125" s="137">
        <f t="shared" si="5"/>
        <v>0</v>
      </c>
    </row>
    <row r="126" spans="1:14" ht="41.25" customHeight="1">
      <c r="A126" s="24" t="s">
        <v>69</v>
      </c>
      <c r="B126" s="19" t="s">
        <v>283</v>
      </c>
      <c r="C126" s="20" t="s">
        <v>308</v>
      </c>
      <c r="D126" s="20" t="s">
        <v>166</v>
      </c>
      <c r="E126" s="20" t="s">
        <v>39</v>
      </c>
      <c r="F126" s="19" t="s">
        <v>17</v>
      </c>
      <c r="G126" s="19" t="s">
        <v>17</v>
      </c>
      <c r="H126" s="19" t="s">
        <v>17</v>
      </c>
      <c r="I126" s="19" t="s">
        <v>18</v>
      </c>
      <c r="J126" s="125">
        <v>43374.64</v>
      </c>
      <c r="K126" s="175">
        <v>33883.629999999997</v>
      </c>
      <c r="L126" s="175">
        <v>0</v>
      </c>
      <c r="M126" s="178">
        <v>0</v>
      </c>
      <c r="N126" s="155" t="s">
        <v>342</v>
      </c>
    </row>
    <row r="127" spans="1:14" ht="41.25" customHeight="1">
      <c r="A127" s="24" t="s">
        <v>69</v>
      </c>
      <c r="B127" s="19" t="s">
        <v>188</v>
      </c>
      <c r="C127" s="20" t="s">
        <v>189</v>
      </c>
      <c r="D127" s="20" t="s">
        <v>166</v>
      </c>
      <c r="E127" s="20" t="s">
        <v>39</v>
      </c>
      <c r="F127" s="19" t="s">
        <v>17</v>
      </c>
      <c r="G127" s="19" t="s">
        <v>17</v>
      </c>
      <c r="H127" s="19" t="s">
        <v>17</v>
      </c>
      <c r="I127" s="19" t="s">
        <v>18</v>
      </c>
      <c r="J127" s="125">
        <v>43374.64</v>
      </c>
      <c r="K127" s="175">
        <v>0</v>
      </c>
      <c r="L127" s="175">
        <v>0</v>
      </c>
      <c r="M127" s="178">
        <v>0</v>
      </c>
    </row>
    <row r="128" spans="1:14" s="6" customFormat="1" ht="28.5" customHeight="1">
      <c r="A128" s="24" t="s">
        <v>70</v>
      </c>
      <c r="B128" s="20" t="s">
        <v>71</v>
      </c>
      <c r="C128" s="20"/>
      <c r="D128" s="20"/>
      <c r="E128" s="20"/>
      <c r="F128" s="19"/>
      <c r="G128" s="19"/>
      <c r="H128" s="19"/>
      <c r="I128" s="19"/>
      <c r="J128" s="125">
        <f>SUM(J129:J129)</f>
        <v>86240.65</v>
      </c>
      <c r="K128" s="137">
        <f>K130+K131+K132</f>
        <v>415390</v>
      </c>
      <c r="L128" s="137">
        <f t="shared" ref="L128:M128" si="6">L130+L131+L132</f>
        <v>0</v>
      </c>
      <c r="M128" s="137">
        <f t="shared" si="6"/>
        <v>0</v>
      </c>
    </row>
    <row r="129" spans="1:15" ht="26.25" customHeight="1">
      <c r="A129" s="24" t="s">
        <v>70</v>
      </c>
      <c r="B129" s="31" t="s">
        <v>195</v>
      </c>
      <c r="C129" s="20" t="s">
        <v>72</v>
      </c>
      <c r="D129" s="20" t="s">
        <v>183</v>
      </c>
      <c r="E129" s="20" t="s">
        <v>166</v>
      </c>
      <c r="F129" s="19" t="s">
        <v>17</v>
      </c>
      <c r="G129" s="19" t="s">
        <v>17</v>
      </c>
      <c r="H129" s="19" t="s">
        <v>17</v>
      </c>
      <c r="I129" s="19" t="s">
        <v>18</v>
      </c>
      <c r="J129" s="21">
        <v>86240.65</v>
      </c>
      <c r="K129" s="175">
        <v>0</v>
      </c>
      <c r="L129" s="175">
        <v>0</v>
      </c>
      <c r="M129" s="175">
        <v>0</v>
      </c>
    </row>
    <row r="130" spans="1:15" ht="38.25" customHeight="1">
      <c r="A130" s="24" t="s">
        <v>70</v>
      </c>
      <c r="B130" s="204" t="s">
        <v>200</v>
      </c>
      <c r="C130" s="20" t="s">
        <v>243</v>
      </c>
      <c r="D130" s="20" t="s">
        <v>166</v>
      </c>
      <c r="E130" s="20" t="s">
        <v>41</v>
      </c>
      <c r="F130" s="19" t="s">
        <v>33</v>
      </c>
      <c r="G130" s="19" t="s">
        <v>17</v>
      </c>
      <c r="H130" s="19" t="s">
        <v>244</v>
      </c>
      <c r="I130" s="19" t="s">
        <v>150</v>
      </c>
      <c r="J130" s="21">
        <v>165104.5</v>
      </c>
      <c r="K130" s="178">
        <v>45590</v>
      </c>
      <c r="L130" s="178">
        <v>0</v>
      </c>
      <c r="M130" s="178">
        <v>0</v>
      </c>
    </row>
    <row r="131" spans="1:15" ht="46.5" customHeight="1">
      <c r="A131" s="24" t="s">
        <v>70</v>
      </c>
      <c r="B131" s="205"/>
      <c r="C131" s="20" t="s">
        <v>242</v>
      </c>
      <c r="D131" s="20" t="s">
        <v>166</v>
      </c>
      <c r="E131" s="20" t="s">
        <v>41</v>
      </c>
      <c r="F131" s="19" t="s">
        <v>33</v>
      </c>
      <c r="G131" s="19" t="s">
        <v>17</v>
      </c>
      <c r="H131" s="19" t="s">
        <v>244</v>
      </c>
      <c r="I131" s="19" t="s">
        <v>150</v>
      </c>
      <c r="J131" s="21">
        <v>165104.5</v>
      </c>
      <c r="K131" s="178">
        <v>368800</v>
      </c>
      <c r="L131" s="178">
        <v>0</v>
      </c>
      <c r="M131" s="178">
        <v>0</v>
      </c>
      <c r="O131" s="119"/>
    </row>
    <row r="132" spans="1:15" ht="43.5" customHeight="1">
      <c r="A132" s="24" t="s">
        <v>70</v>
      </c>
      <c r="B132" s="19" t="s">
        <v>258</v>
      </c>
      <c r="C132" s="53" t="s">
        <v>355</v>
      </c>
      <c r="D132" s="20" t="s">
        <v>166</v>
      </c>
      <c r="E132" s="20" t="s">
        <v>27</v>
      </c>
      <c r="F132" s="19" t="s">
        <v>17</v>
      </c>
      <c r="G132" s="19" t="s">
        <v>17</v>
      </c>
      <c r="H132" s="19" t="s">
        <v>17</v>
      </c>
      <c r="I132" s="19" t="s">
        <v>18</v>
      </c>
      <c r="J132" s="21"/>
      <c r="K132" s="175">
        <v>1000</v>
      </c>
      <c r="L132" s="175">
        <v>0</v>
      </c>
      <c r="M132" s="175">
        <v>0</v>
      </c>
      <c r="N132" s="130" t="s">
        <v>343</v>
      </c>
      <c r="O132" s="120"/>
    </row>
    <row r="133" spans="1:15" s="6" customFormat="1" ht="24" customHeight="1">
      <c r="A133" s="24" t="s">
        <v>73</v>
      </c>
      <c r="B133" s="20" t="s">
        <v>193</v>
      </c>
      <c r="C133" s="20"/>
      <c r="D133" s="20"/>
      <c r="E133" s="20"/>
      <c r="F133" s="19"/>
      <c r="G133" s="19"/>
      <c r="H133" s="19"/>
      <c r="I133" s="19"/>
      <c r="J133" s="23">
        <f>SUM(J134:J157)</f>
        <v>1926595</v>
      </c>
      <c r="K133" s="112">
        <f>K134+K135+K136+K137+K138+K139+K140+K141+K142+K143+K144+K145+K146+K147+K148+K149+K150+K151+K152+K153+K154+K155+K156+K157+K158</f>
        <v>4148036.72</v>
      </c>
      <c r="L133" s="112">
        <f>L134+L135+L136+L137+L138+L139+L140+L141+L142+L143+L144+L145+L146+L147+L148+L149+L150+L151+L152+L153+L154+L155+L156+L157+L158</f>
        <v>1531636.8499999999</v>
      </c>
      <c r="M133" s="112">
        <f>M134+M135+M136+M137+M138+M139+M140+M141+M142+M143+M144+M145+M146+M147+M148+M149+M150+M151+M152+M153+M154+M155+M156+M157+M158</f>
        <v>784939.72</v>
      </c>
    </row>
    <row r="134" spans="1:15" ht="35.25" customHeight="1">
      <c r="A134" s="24" t="s">
        <v>73</v>
      </c>
      <c r="B134" s="31" t="s">
        <v>190</v>
      </c>
      <c r="C134" s="20" t="s">
        <v>74</v>
      </c>
      <c r="D134" s="20" t="s">
        <v>166</v>
      </c>
      <c r="E134" s="20" t="s">
        <v>28</v>
      </c>
      <c r="F134" s="19" t="s">
        <v>17</v>
      </c>
      <c r="G134" s="19" t="s">
        <v>17</v>
      </c>
      <c r="H134" s="19" t="s">
        <v>17</v>
      </c>
      <c r="I134" s="19" t="s">
        <v>18</v>
      </c>
      <c r="J134" s="21">
        <v>300000</v>
      </c>
      <c r="K134" s="175">
        <v>10000</v>
      </c>
      <c r="L134" s="175">
        <v>0</v>
      </c>
      <c r="M134" s="175">
        <v>0</v>
      </c>
      <c r="N134" s="17" t="s">
        <v>344</v>
      </c>
    </row>
    <row r="135" spans="1:15" ht="33.75" customHeight="1">
      <c r="A135" s="24" t="s">
        <v>73</v>
      </c>
      <c r="B135" s="19" t="s">
        <v>367</v>
      </c>
      <c r="C135" s="20" t="s">
        <v>245</v>
      </c>
      <c r="D135" s="20" t="s">
        <v>166</v>
      </c>
      <c r="E135" s="20" t="s">
        <v>39</v>
      </c>
      <c r="F135" s="19" t="s">
        <v>17</v>
      </c>
      <c r="G135" s="19" t="s">
        <v>17</v>
      </c>
      <c r="H135" s="19" t="s">
        <v>17</v>
      </c>
      <c r="I135" s="19" t="s">
        <v>18</v>
      </c>
      <c r="J135" s="21">
        <v>60000</v>
      </c>
      <c r="K135" s="178">
        <v>20000</v>
      </c>
      <c r="L135" s="178">
        <v>20000</v>
      </c>
      <c r="M135" s="178">
        <v>20000</v>
      </c>
    </row>
    <row r="136" spans="1:15" ht="21" customHeight="1">
      <c r="A136" s="24" t="s">
        <v>73</v>
      </c>
      <c r="B136" s="19" t="s">
        <v>137</v>
      </c>
      <c r="C136" s="20" t="s">
        <v>245</v>
      </c>
      <c r="D136" s="20" t="s">
        <v>166</v>
      </c>
      <c r="E136" s="20" t="s">
        <v>27</v>
      </c>
      <c r="F136" s="19" t="s">
        <v>17</v>
      </c>
      <c r="G136" s="19" t="s">
        <v>17</v>
      </c>
      <c r="H136" s="19" t="s">
        <v>17</v>
      </c>
      <c r="I136" s="19" t="s">
        <v>18</v>
      </c>
      <c r="J136" s="21">
        <v>100000</v>
      </c>
      <c r="K136" s="175">
        <v>10000</v>
      </c>
      <c r="L136" s="175">
        <v>70000</v>
      </c>
      <c r="M136" s="178">
        <v>300000</v>
      </c>
      <c r="N136" s="130">
        <v>70000</v>
      </c>
    </row>
    <row r="137" spans="1:15" ht="36.75" customHeight="1">
      <c r="A137" s="24" t="s">
        <v>73</v>
      </c>
      <c r="B137" s="31" t="s">
        <v>191</v>
      </c>
      <c r="C137" s="20" t="s">
        <v>245</v>
      </c>
      <c r="D137" s="20" t="s">
        <v>166</v>
      </c>
      <c r="E137" s="20" t="s">
        <v>28</v>
      </c>
      <c r="F137" s="19" t="s">
        <v>17</v>
      </c>
      <c r="G137" s="19" t="s">
        <v>17</v>
      </c>
      <c r="H137" s="19" t="s">
        <v>17</v>
      </c>
      <c r="I137" s="19" t="s">
        <v>18</v>
      </c>
      <c r="J137" s="21">
        <v>20000</v>
      </c>
      <c r="K137" s="175">
        <v>20000</v>
      </c>
      <c r="L137" s="145">
        <v>20000</v>
      </c>
      <c r="M137" s="171">
        <v>0</v>
      </c>
    </row>
    <row r="138" spans="1:15" ht="21" customHeight="1">
      <c r="A138" s="24" t="s">
        <v>73</v>
      </c>
      <c r="B138" s="19" t="s">
        <v>251</v>
      </c>
      <c r="C138" s="20" t="s">
        <v>246</v>
      </c>
      <c r="D138" s="20" t="s">
        <v>166</v>
      </c>
      <c r="E138" s="20" t="s">
        <v>39</v>
      </c>
      <c r="F138" s="19" t="s">
        <v>17</v>
      </c>
      <c r="G138" s="19" t="s">
        <v>17</v>
      </c>
      <c r="H138" s="19" t="s">
        <v>17</v>
      </c>
      <c r="I138" s="19" t="s">
        <v>18</v>
      </c>
      <c r="J138" s="21">
        <v>100000</v>
      </c>
      <c r="K138" s="175">
        <v>10000</v>
      </c>
      <c r="L138" s="175">
        <v>100000</v>
      </c>
      <c r="M138" s="175">
        <v>0</v>
      </c>
      <c r="N138" s="17" t="s">
        <v>345</v>
      </c>
    </row>
    <row r="139" spans="1:15" ht="35.25" customHeight="1">
      <c r="A139" s="24" t="s">
        <v>73</v>
      </c>
      <c r="B139" s="19" t="s">
        <v>347</v>
      </c>
      <c r="C139" s="20" t="s">
        <v>246</v>
      </c>
      <c r="D139" s="20" t="s">
        <v>166</v>
      </c>
      <c r="E139" s="20" t="s">
        <v>39</v>
      </c>
      <c r="F139" s="19" t="s">
        <v>17</v>
      </c>
      <c r="G139" s="19" t="s">
        <v>17</v>
      </c>
      <c r="H139" s="19" t="s">
        <v>17</v>
      </c>
      <c r="I139" s="19" t="s">
        <v>18</v>
      </c>
      <c r="J139" s="21">
        <v>203000</v>
      </c>
      <c r="K139" s="178">
        <v>8000</v>
      </c>
      <c r="L139" s="178">
        <v>116697.13</v>
      </c>
      <c r="M139" s="178">
        <v>0</v>
      </c>
      <c r="N139" s="17" t="s">
        <v>346</v>
      </c>
    </row>
    <row r="140" spans="1:15" ht="21" customHeight="1">
      <c r="A140" s="24" t="s">
        <v>73</v>
      </c>
      <c r="B140" s="19" t="s">
        <v>153</v>
      </c>
      <c r="C140" s="20" t="s">
        <v>252</v>
      </c>
      <c r="D140" s="20" t="s">
        <v>172</v>
      </c>
      <c r="E140" s="20" t="s">
        <v>138</v>
      </c>
      <c r="F140" s="19" t="s">
        <v>17</v>
      </c>
      <c r="G140" s="19" t="s">
        <v>54</v>
      </c>
      <c r="H140" s="19" t="s">
        <v>17</v>
      </c>
      <c r="I140" s="19" t="s">
        <v>18</v>
      </c>
      <c r="J140" s="21">
        <v>700000</v>
      </c>
      <c r="K140" s="175">
        <v>500000</v>
      </c>
      <c r="L140" s="175">
        <v>500000</v>
      </c>
      <c r="M140" s="178">
        <v>0</v>
      </c>
      <c r="N140" s="130">
        <v>1538472.16</v>
      </c>
    </row>
    <row r="141" spans="1:15" ht="29.25" customHeight="1">
      <c r="A141" s="24" t="s">
        <v>73</v>
      </c>
      <c r="B141" s="19" t="s">
        <v>141</v>
      </c>
      <c r="C141" s="20" t="s">
        <v>247</v>
      </c>
      <c r="D141" s="20" t="s">
        <v>166</v>
      </c>
      <c r="E141" s="20" t="s">
        <v>39</v>
      </c>
      <c r="F141" s="19" t="s">
        <v>17</v>
      </c>
      <c r="G141" s="19" t="s">
        <v>17</v>
      </c>
      <c r="H141" s="19" t="s">
        <v>17</v>
      </c>
      <c r="I141" s="19" t="s">
        <v>18</v>
      </c>
      <c r="J141" s="21">
        <v>200000</v>
      </c>
      <c r="K141" s="175">
        <v>10000</v>
      </c>
      <c r="L141" s="175">
        <v>240000</v>
      </c>
      <c r="M141" s="175">
        <v>0</v>
      </c>
      <c r="N141" s="17" t="s">
        <v>348</v>
      </c>
    </row>
    <row r="142" spans="1:15" ht="32.25" customHeight="1">
      <c r="A142" s="190" t="s">
        <v>73</v>
      </c>
      <c r="B142" s="188" t="s">
        <v>325</v>
      </c>
      <c r="C142" s="142" t="s">
        <v>299</v>
      </c>
      <c r="D142" s="142" t="s">
        <v>166</v>
      </c>
      <c r="E142" s="142" t="s">
        <v>324</v>
      </c>
      <c r="F142" s="141" t="s">
        <v>33</v>
      </c>
      <c r="G142" s="141" t="s">
        <v>17</v>
      </c>
      <c r="H142" s="141" t="s">
        <v>272</v>
      </c>
      <c r="I142" s="141" t="s">
        <v>354</v>
      </c>
      <c r="J142" s="143"/>
      <c r="K142" s="175">
        <v>124597</v>
      </c>
      <c r="L142" s="175">
        <v>0</v>
      </c>
      <c r="M142" s="171">
        <v>0</v>
      </c>
    </row>
    <row r="143" spans="1:15" ht="30.75" customHeight="1">
      <c r="A143" s="191"/>
      <c r="B143" s="189"/>
      <c r="C143" s="142" t="s">
        <v>300</v>
      </c>
      <c r="D143" s="142" t="s">
        <v>166</v>
      </c>
      <c r="E143" s="142" t="s">
        <v>324</v>
      </c>
      <c r="F143" s="141" t="s">
        <v>33</v>
      </c>
      <c r="G143" s="141" t="s">
        <v>17</v>
      </c>
      <c r="H143" s="141" t="s">
        <v>272</v>
      </c>
      <c r="I143" s="141" t="s">
        <v>354</v>
      </c>
      <c r="J143" s="143"/>
      <c r="K143" s="175">
        <v>1008100</v>
      </c>
      <c r="L143" s="175">
        <v>0</v>
      </c>
      <c r="M143" s="171">
        <v>0</v>
      </c>
    </row>
    <row r="144" spans="1:15" ht="24" customHeight="1">
      <c r="A144" s="186" t="s">
        <v>73</v>
      </c>
      <c r="B144" s="188" t="s">
        <v>326</v>
      </c>
      <c r="C144" s="142" t="s">
        <v>299</v>
      </c>
      <c r="D144" s="142" t="s">
        <v>166</v>
      </c>
      <c r="E144" s="142" t="s">
        <v>39</v>
      </c>
      <c r="F144" s="141" t="s">
        <v>33</v>
      </c>
      <c r="G144" s="141" t="s">
        <v>17</v>
      </c>
      <c r="H144" s="141" t="s">
        <v>272</v>
      </c>
      <c r="I144" s="141" t="s">
        <v>354</v>
      </c>
      <c r="J144" s="143"/>
      <c r="K144" s="175">
        <v>65890.039999999994</v>
      </c>
      <c r="L144" s="175">
        <v>0</v>
      </c>
      <c r="M144" s="171">
        <v>0</v>
      </c>
    </row>
    <row r="145" spans="1:14" ht="30.75" customHeight="1">
      <c r="A145" s="187"/>
      <c r="B145" s="189"/>
      <c r="C145" s="142" t="s">
        <v>300</v>
      </c>
      <c r="D145" s="142" t="s">
        <v>166</v>
      </c>
      <c r="E145" s="142" t="s">
        <v>39</v>
      </c>
      <c r="F145" s="141" t="s">
        <v>33</v>
      </c>
      <c r="G145" s="141" t="s">
        <v>17</v>
      </c>
      <c r="H145" s="141" t="s">
        <v>272</v>
      </c>
      <c r="I145" s="141" t="s">
        <v>354</v>
      </c>
      <c r="J145" s="143"/>
      <c r="K145" s="175">
        <v>533109.96</v>
      </c>
      <c r="L145" s="175">
        <v>0</v>
      </c>
      <c r="M145" s="171">
        <v>0</v>
      </c>
    </row>
    <row r="146" spans="1:14" ht="37.5" customHeight="1">
      <c r="A146" s="186" t="s">
        <v>73</v>
      </c>
      <c r="B146" s="188" t="s">
        <v>327</v>
      </c>
      <c r="C146" s="142" t="s">
        <v>299</v>
      </c>
      <c r="D146" s="142" t="s">
        <v>166</v>
      </c>
      <c r="E146" s="142" t="s">
        <v>116</v>
      </c>
      <c r="F146" s="141" t="s">
        <v>33</v>
      </c>
      <c r="G146" s="141" t="s">
        <v>17</v>
      </c>
      <c r="H146" s="141" t="s">
        <v>272</v>
      </c>
      <c r="I146" s="141" t="s">
        <v>354</v>
      </c>
      <c r="J146" s="143"/>
      <c r="K146" s="175">
        <v>22000.01</v>
      </c>
      <c r="L146" s="175">
        <v>0</v>
      </c>
      <c r="M146" s="171">
        <v>0</v>
      </c>
    </row>
    <row r="147" spans="1:14" ht="33" customHeight="1">
      <c r="A147" s="187"/>
      <c r="B147" s="189"/>
      <c r="C147" s="142" t="s">
        <v>300</v>
      </c>
      <c r="D147" s="142" t="s">
        <v>166</v>
      </c>
      <c r="E147" s="142" t="s">
        <v>116</v>
      </c>
      <c r="F147" s="141" t="s">
        <v>33</v>
      </c>
      <c r="G147" s="141" t="s">
        <v>17</v>
      </c>
      <c r="H147" s="141" t="s">
        <v>272</v>
      </c>
      <c r="I147" s="141" t="s">
        <v>354</v>
      </c>
      <c r="J147" s="143"/>
      <c r="K147" s="175">
        <v>177999.99</v>
      </c>
      <c r="L147" s="175">
        <v>0</v>
      </c>
      <c r="M147" s="171">
        <v>0</v>
      </c>
    </row>
    <row r="148" spans="1:14" ht="33" customHeight="1">
      <c r="A148" s="186" t="s">
        <v>73</v>
      </c>
      <c r="B148" s="188" t="s">
        <v>328</v>
      </c>
      <c r="C148" s="142" t="s">
        <v>299</v>
      </c>
      <c r="D148" s="142" t="s">
        <v>166</v>
      </c>
      <c r="E148" s="142" t="s">
        <v>116</v>
      </c>
      <c r="F148" s="141" t="s">
        <v>33</v>
      </c>
      <c r="G148" s="141" t="s">
        <v>17</v>
      </c>
      <c r="H148" s="141" t="s">
        <v>272</v>
      </c>
      <c r="I148" s="141" t="s">
        <v>354</v>
      </c>
      <c r="J148" s="143"/>
      <c r="K148" s="175">
        <v>22000.01</v>
      </c>
      <c r="L148" s="175">
        <v>0</v>
      </c>
      <c r="M148" s="171">
        <v>0</v>
      </c>
    </row>
    <row r="149" spans="1:14" ht="53.25" customHeight="1">
      <c r="A149" s="187"/>
      <c r="B149" s="189"/>
      <c r="C149" s="142" t="s">
        <v>300</v>
      </c>
      <c r="D149" s="142" t="s">
        <v>166</v>
      </c>
      <c r="E149" s="142" t="s">
        <v>116</v>
      </c>
      <c r="F149" s="141" t="s">
        <v>33</v>
      </c>
      <c r="G149" s="141" t="s">
        <v>17</v>
      </c>
      <c r="H149" s="141" t="s">
        <v>272</v>
      </c>
      <c r="I149" s="141" t="s">
        <v>354</v>
      </c>
      <c r="J149" s="143"/>
      <c r="K149" s="175">
        <v>177999.99</v>
      </c>
      <c r="L149" s="175">
        <v>0</v>
      </c>
      <c r="M149" s="171">
        <v>0</v>
      </c>
    </row>
    <row r="150" spans="1:14" ht="33" customHeight="1">
      <c r="A150" s="186" t="s">
        <v>73</v>
      </c>
      <c r="B150" s="188" t="s">
        <v>329</v>
      </c>
      <c r="C150" s="142" t="s">
        <v>299</v>
      </c>
      <c r="D150" s="142" t="s">
        <v>166</v>
      </c>
      <c r="E150" s="142" t="s">
        <v>116</v>
      </c>
      <c r="F150" s="141" t="s">
        <v>33</v>
      </c>
      <c r="G150" s="141" t="s">
        <v>17</v>
      </c>
      <c r="H150" s="141" t="s">
        <v>272</v>
      </c>
      <c r="I150" s="141" t="s">
        <v>354</v>
      </c>
      <c r="J150" s="143"/>
      <c r="K150" s="175">
        <v>132000.09</v>
      </c>
      <c r="L150" s="175">
        <v>0</v>
      </c>
      <c r="M150" s="171">
        <v>0</v>
      </c>
    </row>
    <row r="151" spans="1:14" ht="55.5" customHeight="1">
      <c r="A151" s="187"/>
      <c r="B151" s="189"/>
      <c r="C151" s="142" t="s">
        <v>300</v>
      </c>
      <c r="D151" s="142" t="s">
        <v>166</v>
      </c>
      <c r="E151" s="142" t="s">
        <v>116</v>
      </c>
      <c r="F151" s="141" t="s">
        <v>33</v>
      </c>
      <c r="G151" s="141" t="s">
        <v>17</v>
      </c>
      <c r="H151" s="141" t="s">
        <v>272</v>
      </c>
      <c r="I151" s="141" t="s">
        <v>354</v>
      </c>
      <c r="J151" s="143"/>
      <c r="K151" s="175">
        <v>1067999.9099999999</v>
      </c>
      <c r="L151" s="175">
        <v>0</v>
      </c>
      <c r="M151" s="171">
        <v>0</v>
      </c>
    </row>
    <row r="152" spans="1:14" ht="33.75" customHeight="1">
      <c r="A152" s="24" t="s">
        <v>73</v>
      </c>
      <c r="B152" s="19" t="s">
        <v>194</v>
      </c>
      <c r="C152" s="20" t="s">
        <v>75</v>
      </c>
      <c r="D152" s="20" t="s">
        <v>166</v>
      </c>
      <c r="E152" s="20" t="s">
        <v>39</v>
      </c>
      <c r="F152" s="19" t="s">
        <v>17</v>
      </c>
      <c r="G152" s="19" t="s">
        <v>17</v>
      </c>
      <c r="H152" s="19" t="s">
        <v>17</v>
      </c>
      <c r="I152" s="19" t="s">
        <v>18</v>
      </c>
      <c r="J152" s="21">
        <v>67000</v>
      </c>
      <c r="K152" s="175">
        <v>10000</v>
      </c>
      <c r="L152" s="175">
        <v>170000</v>
      </c>
      <c r="M152" s="175">
        <v>170000</v>
      </c>
      <c r="N152" s="17" t="s">
        <v>349</v>
      </c>
    </row>
    <row r="153" spans="1:14" ht="21" customHeight="1">
      <c r="A153" s="24" t="s">
        <v>73</v>
      </c>
      <c r="B153" s="19" t="s">
        <v>199</v>
      </c>
      <c r="C153" s="20" t="s">
        <v>75</v>
      </c>
      <c r="D153" s="20" t="s">
        <v>166</v>
      </c>
      <c r="E153" s="52" t="s">
        <v>27</v>
      </c>
      <c r="F153" s="19" t="s">
        <v>17</v>
      </c>
      <c r="G153" s="19" t="s">
        <v>17</v>
      </c>
      <c r="H153" s="19" t="s">
        <v>17</v>
      </c>
      <c r="I153" s="19" t="s">
        <v>18</v>
      </c>
      <c r="J153" s="21"/>
      <c r="K153" s="175">
        <v>60000</v>
      </c>
      <c r="L153" s="175">
        <v>60000</v>
      </c>
      <c r="M153" s="178">
        <v>60000</v>
      </c>
    </row>
    <row r="154" spans="1:14" ht="21" customHeight="1">
      <c r="A154" s="24" t="s">
        <v>73</v>
      </c>
      <c r="B154" s="19" t="s">
        <v>353</v>
      </c>
      <c r="C154" s="20" t="s">
        <v>75</v>
      </c>
      <c r="D154" s="20" t="s">
        <v>166</v>
      </c>
      <c r="E154" s="20" t="s">
        <v>39</v>
      </c>
      <c r="F154" s="19" t="s">
        <v>17</v>
      </c>
      <c r="G154" s="19" t="s">
        <v>17</v>
      </c>
      <c r="H154" s="19" t="s">
        <v>17</v>
      </c>
      <c r="I154" s="19" t="s">
        <v>18</v>
      </c>
      <c r="J154" s="21">
        <v>60000</v>
      </c>
      <c r="K154" s="178">
        <v>10000</v>
      </c>
      <c r="L154" s="178">
        <v>0</v>
      </c>
      <c r="M154" s="178">
        <v>0</v>
      </c>
    </row>
    <row r="155" spans="1:14" ht="24" customHeight="1">
      <c r="A155" s="24" t="s">
        <v>73</v>
      </c>
      <c r="B155" s="19" t="s">
        <v>248</v>
      </c>
      <c r="C155" s="20" t="s">
        <v>75</v>
      </c>
      <c r="D155" s="20" t="s">
        <v>166</v>
      </c>
      <c r="E155" s="20" t="s">
        <v>27</v>
      </c>
      <c r="F155" s="19" t="s">
        <v>17</v>
      </c>
      <c r="G155" s="19" t="s">
        <v>17</v>
      </c>
      <c r="H155" s="19" t="s">
        <v>17</v>
      </c>
      <c r="I155" s="19" t="s">
        <v>18</v>
      </c>
      <c r="J155" s="21">
        <v>60000</v>
      </c>
      <c r="K155" s="178">
        <v>2999.66</v>
      </c>
      <c r="L155" s="178">
        <v>2999.66</v>
      </c>
      <c r="M155" s="178">
        <v>2999.66</v>
      </c>
      <c r="N155" s="17"/>
    </row>
    <row r="156" spans="1:14" ht="24" customHeight="1">
      <c r="A156" s="24" t="s">
        <v>73</v>
      </c>
      <c r="B156" s="19" t="s">
        <v>249</v>
      </c>
      <c r="C156" s="20" t="s">
        <v>250</v>
      </c>
      <c r="D156" s="20" t="s">
        <v>166</v>
      </c>
      <c r="E156" s="20" t="s">
        <v>27</v>
      </c>
      <c r="F156" s="19" t="s">
        <v>17</v>
      </c>
      <c r="G156" s="19" t="s">
        <v>17</v>
      </c>
      <c r="H156" s="19" t="s">
        <v>17</v>
      </c>
      <c r="I156" s="19" t="s">
        <v>18</v>
      </c>
      <c r="J156" s="21"/>
      <c r="K156" s="178">
        <v>103840.06</v>
      </c>
      <c r="L156" s="178">
        <v>103840.06</v>
      </c>
      <c r="M156" s="178">
        <v>103840.06</v>
      </c>
      <c r="N156" s="17"/>
    </row>
    <row r="157" spans="1:14" ht="27" customHeight="1">
      <c r="A157" s="24" t="s">
        <v>73</v>
      </c>
      <c r="B157" s="19" t="s">
        <v>236</v>
      </c>
      <c r="C157" s="20" t="s">
        <v>235</v>
      </c>
      <c r="D157" s="20" t="s">
        <v>166</v>
      </c>
      <c r="E157" s="20" t="s">
        <v>39</v>
      </c>
      <c r="F157" s="19" t="s">
        <v>17</v>
      </c>
      <c r="G157" s="19" t="s">
        <v>17</v>
      </c>
      <c r="H157" s="19" t="s">
        <v>17</v>
      </c>
      <c r="I157" s="19" t="s">
        <v>18</v>
      </c>
      <c r="J157" s="21">
        <v>56595</v>
      </c>
      <c r="K157" s="175">
        <v>10000</v>
      </c>
      <c r="L157" s="175">
        <v>96600</v>
      </c>
      <c r="M157" s="175">
        <v>96600</v>
      </c>
      <c r="N157" s="17" t="s">
        <v>350</v>
      </c>
    </row>
    <row r="158" spans="1:14" ht="14.25" customHeight="1">
      <c r="A158" s="24" t="s">
        <v>73</v>
      </c>
      <c r="B158" s="19" t="s">
        <v>277</v>
      </c>
      <c r="C158" s="20" t="s">
        <v>245</v>
      </c>
      <c r="D158" s="20" t="s">
        <v>166</v>
      </c>
      <c r="E158" s="20" t="s">
        <v>39</v>
      </c>
      <c r="F158" s="19" t="s">
        <v>17</v>
      </c>
      <c r="G158" s="19" t="s">
        <v>17</v>
      </c>
      <c r="H158" s="19" t="s">
        <v>17</v>
      </c>
      <c r="I158" s="19" t="s">
        <v>18</v>
      </c>
      <c r="J158" s="21"/>
      <c r="K158" s="175">
        <v>31500</v>
      </c>
      <c r="L158" s="171">
        <v>31500</v>
      </c>
      <c r="M158" s="171">
        <v>31500</v>
      </c>
    </row>
    <row r="159" spans="1:14" s="6" customFormat="1" ht="24" customHeight="1">
      <c r="A159" s="24" t="s">
        <v>162</v>
      </c>
      <c r="B159" s="20" t="s">
        <v>196</v>
      </c>
      <c r="C159" s="20"/>
      <c r="D159" s="20"/>
      <c r="E159" s="20"/>
      <c r="F159" s="20"/>
      <c r="G159" s="20"/>
      <c r="H159" s="20"/>
      <c r="I159" s="20"/>
      <c r="J159" s="125"/>
      <c r="K159" s="136">
        <f>SUM(K160:K161)</f>
        <v>50000</v>
      </c>
      <c r="L159" s="136">
        <f>SUM(L160:L161)</f>
        <v>50000</v>
      </c>
      <c r="M159" s="136">
        <f>SUM(M160:M161)</f>
        <v>0</v>
      </c>
    </row>
    <row r="160" spans="1:14" s="6" customFormat="1" ht="27.75" customHeight="1">
      <c r="A160" s="18" t="s">
        <v>162</v>
      </c>
      <c r="B160" s="19" t="s">
        <v>146</v>
      </c>
      <c r="C160" s="19" t="s">
        <v>234</v>
      </c>
      <c r="D160" s="19" t="s">
        <v>166</v>
      </c>
      <c r="E160" s="19" t="s">
        <v>140</v>
      </c>
      <c r="F160" s="19" t="s">
        <v>17</v>
      </c>
      <c r="G160" s="19" t="s">
        <v>17</v>
      </c>
      <c r="H160" s="19" t="s">
        <v>17</v>
      </c>
      <c r="I160" s="19" t="s">
        <v>18</v>
      </c>
      <c r="J160" s="21">
        <v>22000</v>
      </c>
      <c r="K160" s="175">
        <v>25000</v>
      </c>
      <c r="L160" s="171">
        <v>25000</v>
      </c>
      <c r="M160" s="171">
        <v>0</v>
      </c>
    </row>
    <row r="161" spans="1:14" s="6" customFormat="1" ht="33.75" customHeight="1">
      <c r="A161" s="18" t="s">
        <v>162</v>
      </c>
      <c r="B161" s="19" t="s">
        <v>159</v>
      </c>
      <c r="C161" s="19" t="s">
        <v>234</v>
      </c>
      <c r="D161" s="19" t="s">
        <v>166</v>
      </c>
      <c r="E161" s="19" t="s">
        <v>140</v>
      </c>
      <c r="F161" s="19" t="s">
        <v>17</v>
      </c>
      <c r="G161" s="19" t="s">
        <v>17</v>
      </c>
      <c r="H161" s="19" t="s">
        <v>17</v>
      </c>
      <c r="I161" s="19" t="s">
        <v>18</v>
      </c>
      <c r="J161" s="21"/>
      <c r="K161" s="175">
        <v>25000</v>
      </c>
      <c r="L161" s="175">
        <v>25000</v>
      </c>
      <c r="M161" s="175">
        <v>0</v>
      </c>
    </row>
    <row r="162" spans="1:14" s="6" customFormat="1" ht="51" customHeight="1">
      <c r="A162" s="24" t="s">
        <v>237</v>
      </c>
      <c r="B162" s="20" t="s">
        <v>238</v>
      </c>
      <c r="C162" s="20" t="s">
        <v>301</v>
      </c>
      <c r="D162" s="20" t="s">
        <v>166</v>
      </c>
      <c r="E162" s="20" t="s">
        <v>27</v>
      </c>
      <c r="F162" s="20" t="s">
        <v>17</v>
      </c>
      <c r="G162" s="20" t="s">
        <v>17</v>
      </c>
      <c r="H162" s="20" t="s">
        <v>17</v>
      </c>
      <c r="I162" s="20" t="s">
        <v>18</v>
      </c>
      <c r="J162" s="23"/>
      <c r="K162" s="114">
        <v>20000</v>
      </c>
      <c r="L162" s="114">
        <v>20000</v>
      </c>
      <c r="M162" s="129">
        <v>20000</v>
      </c>
    </row>
    <row r="163" spans="1:14" s="16" customFormat="1" ht="31.5" customHeight="1">
      <c r="A163" s="24"/>
      <c r="B163" s="20" t="s">
        <v>132</v>
      </c>
      <c r="C163" s="20"/>
      <c r="D163" s="20"/>
      <c r="E163" s="20"/>
      <c r="F163" s="19"/>
      <c r="G163" s="19"/>
      <c r="H163" s="19"/>
      <c r="I163" s="19"/>
      <c r="J163" s="23">
        <f>SUM(J164:J168)</f>
        <v>139028.26999999999</v>
      </c>
      <c r="K163" s="129">
        <f>K164+K168</f>
        <v>83235</v>
      </c>
      <c r="L163" s="129">
        <f t="shared" ref="L163:M163" si="7">L164+L168</f>
        <v>30000</v>
      </c>
      <c r="M163" s="129">
        <f t="shared" si="7"/>
        <v>32607.06</v>
      </c>
    </row>
    <row r="164" spans="1:14" ht="26.25" customHeight="1">
      <c r="A164" s="24" t="s">
        <v>81</v>
      </c>
      <c r="B164" s="54" t="s">
        <v>260</v>
      </c>
      <c r="C164" s="20" t="s">
        <v>303</v>
      </c>
      <c r="D164" s="20" t="s">
        <v>166</v>
      </c>
      <c r="E164" s="20" t="s">
        <v>80</v>
      </c>
      <c r="F164" s="20" t="s">
        <v>17</v>
      </c>
      <c r="G164" s="20" t="s">
        <v>17</v>
      </c>
      <c r="H164" s="20" t="s">
        <v>17</v>
      </c>
      <c r="I164" s="20" t="s">
        <v>18</v>
      </c>
      <c r="J164" s="23">
        <v>94000</v>
      </c>
      <c r="K164" s="150">
        <f>SUM(K165:K167)</f>
        <v>30000</v>
      </c>
      <c r="L164" s="150">
        <f>SUM(L165:L167)</f>
        <v>30000</v>
      </c>
      <c r="M164" s="152">
        <f>SUM(M165:M167)</f>
        <v>32607.06</v>
      </c>
      <c r="N164" s="13"/>
    </row>
    <row r="165" spans="1:14" ht="29.25" customHeight="1">
      <c r="A165" s="24" t="s">
        <v>81</v>
      </c>
      <c r="B165" s="19" t="s">
        <v>368</v>
      </c>
      <c r="C165" s="19" t="s">
        <v>303</v>
      </c>
      <c r="D165" s="19" t="s">
        <v>166</v>
      </c>
      <c r="E165" s="19" t="s">
        <v>80</v>
      </c>
      <c r="F165" s="19" t="s">
        <v>17</v>
      </c>
      <c r="G165" s="19" t="s">
        <v>17</v>
      </c>
      <c r="H165" s="19" t="s">
        <v>17</v>
      </c>
      <c r="I165" s="19" t="s">
        <v>18</v>
      </c>
      <c r="J165" s="26"/>
      <c r="K165" s="21">
        <v>10000</v>
      </c>
      <c r="L165" s="21">
        <v>10000</v>
      </c>
      <c r="M165" s="26">
        <v>0</v>
      </c>
      <c r="N165" s="13"/>
    </row>
    <row r="166" spans="1:14" ht="29.25" customHeight="1">
      <c r="A166" s="24" t="s">
        <v>81</v>
      </c>
      <c r="B166" s="19" t="s">
        <v>259</v>
      </c>
      <c r="C166" s="19" t="s">
        <v>303</v>
      </c>
      <c r="D166" s="19" t="s">
        <v>166</v>
      </c>
      <c r="E166" s="19" t="s">
        <v>80</v>
      </c>
      <c r="F166" s="19" t="s">
        <v>17</v>
      </c>
      <c r="G166" s="19" t="s">
        <v>17</v>
      </c>
      <c r="H166" s="19" t="s">
        <v>17</v>
      </c>
      <c r="I166" s="19" t="s">
        <v>18</v>
      </c>
      <c r="J166" s="26"/>
      <c r="K166" s="21">
        <v>10000</v>
      </c>
      <c r="L166" s="21">
        <v>10000</v>
      </c>
      <c r="M166" s="26">
        <v>16303.53</v>
      </c>
    </row>
    <row r="167" spans="1:14" ht="29.25" customHeight="1">
      <c r="A167" s="24" t="s">
        <v>81</v>
      </c>
      <c r="B167" s="19" t="s">
        <v>259</v>
      </c>
      <c r="C167" s="19" t="s">
        <v>303</v>
      </c>
      <c r="D167" s="19" t="s">
        <v>166</v>
      </c>
      <c r="E167" s="19" t="s">
        <v>80</v>
      </c>
      <c r="F167" s="19" t="s">
        <v>17</v>
      </c>
      <c r="G167" s="19" t="s">
        <v>17</v>
      </c>
      <c r="H167" s="19" t="s">
        <v>17</v>
      </c>
      <c r="I167" s="19" t="s">
        <v>18</v>
      </c>
      <c r="J167" s="26"/>
      <c r="K167" s="21">
        <v>10000</v>
      </c>
      <c r="L167" s="21">
        <v>10000</v>
      </c>
      <c r="M167" s="26">
        <v>16303.53</v>
      </c>
    </row>
    <row r="168" spans="1:14" ht="45" customHeight="1">
      <c r="A168" s="24" t="s">
        <v>81</v>
      </c>
      <c r="B168" s="19" t="s">
        <v>82</v>
      </c>
      <c r="C168" s="20" t="s">
        <v>83</v>
      </c>
      <c r="D168" s="20" t="s">
        <v>169</v>
      </c>
      <c r="E168" s="20" t="s">
        <v>24</v>
      </c>
      <c r="F168" s="19" t="s">
        <v>17</v>
      </c>
      <c r="G168" s="19" t="s">
        <v>17</v>
      </c>
      <c r="H168" s="19" t="s">
        <v>296</v>
      </c>
      <c r="I168" s="19" t="s">
        <v>18</v>
      </c>
      <c r="J168" s="26">
        <v>45028.27</v>
      </c>
      <c r="K168" s="150">
        <v>53235</v>
      </c>
      <c r="L168" s="150">
        <v>0</v>
      </c>
      <c r="M168" s="151">
        <v>0</v>
      </c>
    </row>
    <row r="169" spans="1:14" s="6" customFormat="1" ht="33.75" customHeight="1">
      <c r="A169" s="24" t="s">
        <v>84</v>
      </c>
      <c r="B169" s="20" t="s">
        <v>85</v>
      </c>
      <c r="C169" s="20" t="s">
        <v>86</v>
      </c>
      <c r="D169" s="52" t="s">
        <v>208</v>
      </c>
      <c r="E169" s="20" t="s">
        <v>87</v>
      </c>
      <c r="F169" s="19" t="s">
        <v>17</v>
      </c>
      <c r="G169" s="19" t="s">
        <v>17</v>
      </c>
      <c r="H169" s="19" t="s">
        <v>302</v>
      </c>
      <c r="I169" s="19" t="s">
        <v>18</v>
      </c>
      <c r="J169" s="23">
        <f>SUM(J170:J171)</f>
        <v>266400</v>
      </c>
      <c r="K169" s="129">
        <f>SUM(K170:K173)</f>
        <v>310449</v>
      </c>
      <c r="L169" s="129">
        <f t="shared" ref="L169:M169" si="8">L170+L171+L172</f>
        <v>0</v>
      </c>
      <c r="M169" s="129">
        <f t="shared" si="8"/>
        <v>0</v>
      </c>
    </row>
    <row r="170" spans="1:14" ht="19.5" customHeight="1">
      <c r="A170" s="24" t="s">
        <v>84</v>
      </c>
      <c r="B170" s="19" t="s">
        <v>278</v>
      </c>
      <c r="C170" s="19" t="s">
        <v>86</v>
      </c>
      <c r="D170" s="51" t="s">
        <v>208</v>
      </c>
      <c r="E170" s="19" t="s">
        <v>87</v>
      </c>
      <c r="F170" s="19" t="s">
        <v>17</v>
      </c>
      <c r="G170" s="19" t="s">
        <v>17</v>
      </c>
      <c r="H170" s="19" t="s">
        <v>302</v>
      </c>
      <c r="I170" s="19" t="s">
        <v>18</v>
      </c>
      <c r="J170" s="26">
        <v>133200</v>
      </c>
      <c r="K170" s="179">
        <v>48810</v>
      </c>
      <c r="L170" s="178">
        <v>0</v>
      </c>
      <c r="M170" s="149">
        <v>0</v>
      </c>
    </row>
    <row r="171" spans="1:14" ht="24.75" customHeight="1">
      <c r="A171" s="24" t="s">
        <v>84</v>
      </c>
      <c r="B171" s="19" t="s">
        <v>279</v>
      </c>
      <c r="C171" s="19" t="s">
        <v>86</v>
      </c>
      <c r="D171" s="51" t="s">
        <v>208</v>
      </c>
      <c r="E171" s="19" t="s">
        <v>87</v>
      </c>
      <c r="F171" s="19" t="s">
        <v>17</v>
      </c>
      <c r="G171" s="19" t="s">
        <v>17</v>
      </c>
      <c r="H171" s="19" t="s">
        <v>302</v>
      </c>
      <c r="I171" s="19" t="s">
        <v>18</v>
      </c>
      <c r="J171" s="26">
        <v>133200</v>
      </c>
      <c r="K171" s="179">
        <v>48810</v>
      </c>
      <c r="L171" s="178">
        <v>0</v>
      </c>
      <c r="M171" s="149">
        <v>0</v>
      </c>
    </row>
    <row r="172" spans="1:14" ht="24" customHeight="1">
      <c r="A172" s="24" t="s">
        <v>84</v>
      </c>
      <c r="B172" s="19" t="s">
        <v>280</v>
      </c>
      <c r="C172" s="19" t="s">
        <v>86</v>
      </c>
      <c r="D172" s="51" t="s">
        <v>208</v>
      </c>
      <c r="E172" s="19" t="s">
        <v>87</v>
      </c>
      <c r="F172" s="19" t="s">
        <v>17</v>
      </c>
      <c r="G172" s="19" t="s">
        <v>17</v>
      </c>
      <c r="H172" s="19" t="s">
        <v>302</v>
      </c>
      <c r="I172" s="19" t="s">
        <v>18</v>
      </c>
      <c r="J172" s="26"/>
      <c r="K172" s="180">
        <v>51651</v>
      </c>
      <c r="L172" s="178">
        <v>0</v>
      </c>
      <c r="M172" s="149">
        <v>0</v>
      </c>
    </row>
    <row r="173" spans="1:14" ht="21" customHeight="1">
      <c r="A173" s="24" t="s">
        <v>84</v>
      </c>
      <c r="B173" s="19" t="s">
        <v>323</v>
      </c>
      <c r="C173" s="19" t="s">
        <v>86</v>
      </c>
      <c r="D173" s="51" t="s">
        <v>208</v>
      </c>
      <c r="E173" s="19" t="s">
        <v>87</v>
      </c>
      <c r="F173" s="19" t="s">
        <v>17</v>
      </c>
      <c r="G173" s="19" t="s">
        <v>17</v>
      </c>
      <c r="H173" s="19" t="s">
        <v>302</v>
      </c>
      <c r="I173" s="19" t="s">
        <v>322</v>
      </c>
      <c r="J173" s="26"/>
      <c r="K173" s="144">
        <v>161178</v>
      </c>
      <c r="L173" s="148">
        <v>0</v>
      </c>
      <c r="M173" s="149">
        <v>0</v>
      </c>
    </row>
    <row r="174" spans="1:14" ht="31.5" customHeight="1">
      <c r="A174" s="24" t="s">
        <v>88</v>
      </c>
      <c r="B174" s="19" t="s">
        <v>89</v>
      </c>
      <c r="C174" s="20" t="s">
        <v>304</v>
      </c>
      <c r="D174" s="20" t="s">
        <v>166</v>
      </c>
      <c r="E174" s="20" t="s">
        <v>80</v>
      </c>
      <c r="F174" s="19" t="s">
        <v>17</v>
      </c>
      <c r="G174" s="19" t="s">
        <v>17</v>
      </c>
      <c r="H174" s="19" t="s">
        <v>17</v>
      </c>
      <c r="I174" s="19" t="s">
        <v>18</v>
      </c>
      <c r="J174" s="23">
        <f>SUM(J175:J177)</f>
        <v>17000</v>
      </c>
      <c r="K174" s="129">
        <f>SUM(K175:K177)</f>
        <v>17000</v>
      </c>
      <c r="L174" s="129">
        <f>SUM(L175:L177)</f>
        <v>17000</v>
      </c>
      <c r="M174" s="129">
        <f>SUM(M175:M177)</f>
        <v>0</v>
      </c>
    </row>
    <row r="175" spans="1:14" ht="20.25" customHeight="1">
      <c r="A175" s="24"/>
      <c r="B175" s="19" t="s">
        <v>102</v>
      </c>
      <c r="C175" s="19" t="s">
        <v>304</v>
      </c>
      <c r="D175" s="19" t="s">
        <v>166</v>
      </c>
      <c r="E175" s="19" t="s">
        <v>80</v>
      </c>
      <c r="F175" s="19" t="s">
        <v>17</v>
      </c>
      <c r="G175" s="19" t="s">
        <v>17</v>
      </c>
      <c r="H175" s="19" t="s">
        <v>17</v>
      </c>
      <c r="I175" s="19" t="s">
        <v>18</v>
      </c>
      <c r="J175" s="26">
        <v>4500</v>
      </c>
      <c r="K175" s="147">
        <v>4500</v>
      </c>
      <c r="L175" s="147">
        <v>4500</v>
      </c>
      <c r="M175" s="147">
        <v>0</v>
      </c>
    </row>
    <row r="176" spans="1:14" ht="21" customHeight="1">
      <c r="A176" s="24"/>
      <c r="B176" s="40" t="s">
        <v>107</v>
      </c>
      <c r="C176" s="19" t="s">
        <v>304</v>
      </c>
      <c r="D176" s="19" t="s">
        <v>166</v>
      </c>
      <c r="E176" s="19" t="s">
        <v>80</v>
      </c>
      <c r="F176" s="19" t="s">
        <v>17</v>
      </c>
      <c r="G176" s="19" t="s">
        <v>17</v>
      </c>
      <c r="H176" s="19" t="s">
        <v>17</v>
      </c>
      <c r="I176" s="19" t="s">
        <v>18</v>
      </c>
      <c r="J176" s="63">
        <v>3600</v>
      </c>
      <c r="K176" s="147">
        <v>3600</v>
      </c>
      <c r="L176" s="147">
        <v>3600</v>
      </c>
      <c r="M176" s="147">
        <v>0</v>
      </c>
    </row>
    <row r="177" spans="1:16" ht="21" customHeight="1">
      <c r="A177" s="39"/>
      <c r="B177" s="48" t="s">
        <v>201</v>
      </c>
      <c r="C177" s="19" t="s">
        <v>304</v>
      </c>
      <c r="D177" s="19" t="s">
        <v>166</v>
      </c>
      <c r="E177" s="55" t="s">
        <v>28</v>
      </c>
      <c r="F177" s="19" t="s">
        <v>17</v>
      </c>
      <c r="G177" s="19" t="s">
        <v>17</v>
      </c>
      <c r="H177" s="19" t="s">
        <v>17</v>
      </c>
      <c r="I177" s="19" t="s">
        <v>18</v>
      </c>
      <c r="J177" s="64">
        <v>8900</v>
      </c>
      <c r="K177" s="181">
        <v>8900</v>
      </c>
      <c r="L177" s="147">
        <v>8900</v>
      </c>
      <c r="M177" s="147">
        <v>0</v>
      </c>
    </row>
    <row r="178" spans="1:16" ht="21" customHeight="1">
      <c r="A178" s="24"/>
      <c r="B178" s="193" t="s">
        <v>108</v>
      </c>
      <c r="C178" s="194"/>
      <c r="D178" s="194"/>
      <c r="E178" s="194"/>
      <c r="F178" s="194"/>
      <c r="G178" s="194"/>
      <c r="H178" s="194"/>
      <c r="I178" s="195"/>
      <c r="J178" s="65"/>
      <c r="K178" s="21"/>
      <c r="L178" s="37"/>
      <c r="M178" s="118"/>
    </row>
    <row r="179" spans="1:16" ht="31.5" customHeight="1">
      <c r="A179" s="24" t="s">
        <v>90</v>
      </c>
      <c r="B179" s="19" t="s">
        <v>91</v>
      </c>
      <c r="C179" s="20" t="s">
        <v>92</v>
      </c>
      <c r="D179" s="20" t="s">
        <v>186</v>
      </c>
      <c r="E179" s="49" t="s">
        <v>93</v>
      </c>
      <c r="F179" s="19" t="s">
        <v>17</v>
      </c>
      <c r="G179" s="19" t="s">
        <v>17</v>
      </c>
      <c r="H179" s="19" t="s">
        <v>17</v>
      </c>
      <c r="I179" s="50" t="s">
        <v>18</v>
      </c>
      <c r="J179" s="23">
        <v>30000</v>
      </c>
      <c r="K179" s="114">
        <v>30000</v>
      </c>
      <c r="L179" s="114">
        <v>30000</v>
      </c>
      <c r="M179" s="114">
        <v>30000</v>
      </c>
    </row>
    <row r="180" spans="1:16" ht="12.7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7"/>
      <c r="M180" s="121"/>
    </row>
    <row r="181" spans="1:16" s="7" customFormat="1" ht="21.75" customHeight="1">
      <c r="A181" s="68"/>
      <c r="B181" s="69"/>
      <c r="C181" s="69"/>
      <c r="D181" s="69"/>
      <c r="E181" s="69"/>
      <c r="F181" s="70"/>
      <c r="G181" s="70"/>
      <c r="H181" s="70"/>
      <c r="I181" s="70"/>
      <c r="J181" s="69" t="s">
        <v>125</v>
      </c>
      <c r="K181" s="69" t="s">
        <v>261</v>
      </c>
      <c r="L181" s="69" t="s">
        <v>288</v>
      </c>
      <c r="M181" s="122" t="s">
        <v>356</v>
      </c>
      <c r="N181" s="131">
        <f>K183+K163</f>
        <v>2425179</v>
      </c>
    </row>
    <row r="182" spans="1:16" s="7" customFormat="1" ht="11.25" customHeight="1">
      <c r="A182" s="68"/>
      <c r="B182" s="69"/>
      <c r="C182" s="69"/>
      <c r="D182" s="69"/>
      <c r="E182" s="69"/>
      <c r="F182" s="70"/>
      <c r="G182" s="70"/>
      <c r="H182" s="70"/>
      <c r="I182" s="70"/>
      <c r="J182" s="71" t="e">
        <f>J184+#REF!+J194+J199+#REF!+J206+#REF!+#REF!+#REF!+J210+J209</f>
        <v>#REF!</v>
      </c>
      <c r="K182" s="71"/>
      <c r="L182" s="71"/>
      <c r="M182" s="123"/>
    </row>
    <row r="183" spans="1:16" s="6" customFormat="1" ht="21" customHeight="1">
      <c r="A183" s="200" t="s">
        <v>273</v>
      </c>
      <c r="B183" s="201"/>
      <c r="C183" s="105"/>
      <c r="D183" s="105"/>
      <c r="E183" s="105"/>
      <c r="F183" s="106"/>
      <c r="G183" s="106"/>
      <c r="H183" s="106"/>
      <c r="I183" s="106"/>
      <c r="J183" s="107"/>
      <c r="K183" s="182">
        <f>SUM(K184+K231+K232+K233+K244+K250+K269+K272+K288+K289+K292+K298+K322+K325+K326+K332+K336+K345)</f>
        <v>2341944</v>
      </c>
      <c r="L183" s="182">
        <f>SUM(L184+L231+L232+L233+L244+L250+L269+L272+L288+L289+L292+L298+L322+L325+L326+L332+L336+L345)</f>
        <v>2338475</v>
      </c>
      <c r="M183" s="183">
        <f>SUM(M184+M231+M232+M233+M244+M250+M269+M272+M288+M289+M292+M298+M322+M325+M326+M332+M336+M345)</f>
        <v>2562171.4700000002</v>
      </c>
    </row>
    <row r="184" spans="1:16" s="7" customFormat="1" ht="21.75" customHeight="1">
      <c r="A184" s="68" t="s">
        <v>76</v>
      </c>
      <c r="B184" s="69"/>
      <c r="C184" s="69"/>
      <c r="D184" s="69"/>
      <c r="E184" s="69"/>
      <c r="F184" s="70"/>
      <c r="G184" s="70"/>
      <c r="H184" s="70"/>
      <c r="I184" s="70"/>
      <c r="J184" s="71">
        <f>SUM(J185:J191)</f>
        <v>3948700</v>
      </c>
      <c r="K184" s="115">
        <f>K185+K186+K187+K188+K189+K190+K191+K192+K193+K194+K199+K205+K206+K209+K210</f>
        <v>2341944</v>
      </c>
      <c r="L184" s="115">
        <f>L185+L186+L187+L188+L189+L190+L191+L192+L193+L194+L199+L205+L206+L209+L210</f>
        <v>2338475</v>
      </c>
      <c r="M184" s="115">
        <f>M185+M186+M187+M188+M189+M190+M191+M192+M193+M194+M199+M205+M206+M209+M210</f>
        <v>2562171.4700000002</v>
      </c>
    </row>
    <row r="185" spans="1:16" ht="31.5" customHeight="1">
      <c r="A185" s="24" t="s">
        <v>76</v>
      </c>
      <c r="B185" s="19" t="s">
        <v>121</v>
      </c>
      <c r="C185" s="20" t="s">
        <v>306</v>
      </c>
      <c r="D185" s="20" t="s">
        <v>184</v>
      </c>
      <c r="E185" s="20" t="s">
        <v>16</v>
      </c>
      <c r="F185" s="20" t="s">
        <v>17</v>
      </c>
      <c r="G185" s="20" t="s">
        <v>17</v>
      </c>
      <c r="H185" s="20" t="s">
        <v>77</v>
      </c>
      <c r="I185" s="20" t="s">
        <v>78</v>
      </c>
      <c r="J185" s="23">
        <v>637558</v>
      </c>
      <c r="K185" s="150">
        <v>693088</v>
      </c>
      <c r="L185" s="150">
        <v>693088</v>
      </c>
      <c r="M185" s="152">
        <v>693088</v>
      </c>
    </row>
    <row r="186" spans="1:16" ht="31.5" customHeight="1">
      <c r="A186" s="24" t="s">
        <v>76</v>
      </c>
      <c r="B186" s="19" t="s">
        <v>122</v>
      </c>
      <c r="C186" s="20" t="s">
        <v>306</v>
      </c>
      <c r="D186" s="20" t="s">
        <v>184</v>
      </c>
      <c r="E186" s="20" t="s">
        <v>16</v>
      </c>
      <c r="F186" s="20" t="s">
        <v>33</v>
      </c>
      <c r="G186" s="20" t="s">
        <v>17</v>
      </c>
      <c r="H186" s="20" t="s">
        <v>77</v>
      </c>
      <c r="I186" s="20" t="s">
        <v>78</v>
      </c>
      <c r="J186" s="23">
        <v>637558</v>
      </c>
      <c r="K186" s="150">
        <v>693088</v>
      </c>
      <c r="L186" s="150">
        <v>693088</v>
      </c>
      <c r="M186" s="152">
        <v>693088</v>
      </c>
    </row>
    <row r="187" spans="1:16" ht="31.5" customHeight="1">
      <c r="A187" s="24" t="s">
        <v>76</v>
      </c>
      <c r="B187" s="19" t="s">
        <v>95</v>
      </c>
      <c r="C187" s="20" t="s">
        <v>306</v>
      </c>
      <c r="D187" s="20" t="s">
        <v>185</v>
      </c>
      <c r="E187" s="20" t="s">
        <v>20</v>
      </c>
      <c r="F187" s="20" t="s">
        <v>17</v>
      </c>
      <c r="G187" s="20" t="s">
        <v>17</v>
      </c>
      <c r="H187" s="20" t="s">
        <v>77</v>
      </c>
      <c r="I187" s="20" t="s">
        <v>78</v>
      </c>
      <c r="J187" s="23">
        <v>192542</v>
      </c>
      <c r="K187" s="150">
        <v>209312</v>
      </c>
      <c r="L187" s="150">
        <v>209312</v>
      </c>
      <c r="M187" s="152">
        <v>209312</v>
      </c>
    </row>
    <row r="188" spans="1:16" ht="31.5" customHeight="1">
      <c r="A188" s="24" t="s">
        <v>76</v>
      </c>
      <c r="B188" s="19" t="s">
        <v>94</v>
      </c>
      <c r="C188" s="20" t="s">
        <v>306</v>
      </c>
      <c r="D188" s="20" t="s">
        <v>185</v>
      </c>
      <c r="E188" s="20" t="s">
        <v>20</v>
      </c>
      <c r="F188" s="20" t="s">
        <v>33</v>
      </c>
      <c r="G188" s="20" t="s">
        <v>17</v>
      </c>
      <c r="H188" s="20" t="s">
        <v>77</v>
      </c>
      <c r="I188" s="20" t="s">
        <v>78</v>
      </c>
      <c r="J188" s="23">
        <v>192542</v>
      </c>
      <c r="K188" s="150">
        <v>209312</v>
      </c>
      <c r="L188" s="150">
        <v>209312</v>
      </c>
      <c r="M188" s="152">
        <v>209312</v>
      </c>
    </row>
    <row r="189" spans="1:16" ht="21" customHeight="1">
      <c r="A189" s="24" t="s">
        <v>76</v>
      </c>
      <c r="B189" s="19" t="s">
        <v>96</v>
      </c>
      <c r="C189" s="20" t="s">
        <v>307</v>
      </c>
      <c r="D189" s="20" t="s">
        <v>184</v>
      </c>
      <c r="E189" s="20" t="s">
        <v>16</v>
      </c>
      <c r="F189" s="20" t="s">
        <v>17</v>
      </c>
      <c r="G189" s="20" t="s">
        <v>17</v>
      </c>
      <c r="H189" s="20" t="s">
        <v>17</v>
      </c>
      <c r="I189" s="20" t="s">
        <v>18</v>
      </c>
      <c r="J189" s="23">
        <v>1750000</v>
      </c>
      <c r="K189" s="150">
        <v>115208</v>
      </c>
      <c r="L189" s="150">
        <v>115208</v>
      </c>
      <c r="M189" s="151">
        <v>115208</v>
      </c>
      <c r="N189" s="13"/>
      <c r="O189" s="13"/>
      <c r="P189" s="13"/>
    </row>
    <row r="190" spans="1:16" ht="21" customHeight="1">
      <c r="A190" s="24" t="s">
        <v>76</v>
      </c>
      <c r="B190" s="19" t="s">
        <v>97</v>
      </c>
      <c r="C190" s="20" t="s">
        <v>307</v>
      </c>
      <c r="D190" s="20" t="s">
        <v>184</v>
      </c>
      <c r="E190" s="20" t="s">
        <v>19</v>
      </c>
      <c r="F190" s="20" t="s">
        <v>17</v>
      </c>
      <c r="G190" s="20" t="s">
        <v>17</v>
      </c>
      <c r="H190" s="20" t="s">
        <v>17</v>
      </c>
      <c r="I190" s="20" t="s">
        <v>18</v>
      </c>
      <c r="J190" s="23">
        <v>10000</v>
      </c>
      <c r="K190" s="150">
        <v>10000</v>
      </c>
      <c r="L190" s="153">
        <v>10000</v>
      </c>
      <c r="M190" s="154">
        <v>10000</v>
      </c>
    </row>
    <row r="191" spans="1:16" ht="21" customHeight="1">
      <c r="A191" s="24" t="s">
        <v>76</v>
      </c>
      <c r="B191" s="19" t="s">
        <v>99</v>
      </c>
      <c r="C191" s="20" t="s">
        <v>307</v>
      </c>
      <c r="D191" s="20" t="s">
        <v>185</v>
      </c>
      <c r="E191" s="20" t="s">
        <v>20</v>
      </c>
      <c r="F191" s="20" t="s">
        <v>17</v>
      </c>
      <c r="G191" s="20" t="s">
        <v>17</v>
      </c>
      <c r="H191" s="20" t="s">
        <v>17</v>
      </c>
      <c r="I191" s="20" t="s">
        <v>18</v>
      </c>
      <c r="J191" s="23">
        <v>528500</v>
      </c>
      <c r="K191" s="150">
        <v>34792</v>
      </c>
      <c r="L191" s="150">
        <v>34792</v>
      </c>
      <c r="M191" s="151">
        <v>34792</v>
      </c>
    </row>
    <row r="192" spans="1:16" ht="21" customHeight="1">
      <c r="A192" s="24" t="s">
        <v>76</v>
      </c>
      <c r="B192" s="19" t="s">
        <v>98</v>
      </c>
      <c r="C192" s="20" t="s">
        <v>307</v>
      </c>
      <c r="D192" s="20" t="s">
        <v>25</v>
      </c>
      <c r="E192" s="20" t="s">
        <v>26</v>
      </c>
      <c r="F192" s="20" t="s">
        <v>17</v>
      </c>
      <c r="G192" s="20" t="s">
        <v>17</v>
      </c>
      <c r="H192" s="20" t="s">
        <v>17</v>
      </c>
      <c r="I192" s="20" t="s">
        <v>18</v>
      </c>
      <c r="J192" s="23">
        <v>500</v>
      </c>
      <c r="K192" s="150">
        <v>1600</v>
      </c>
      <c r="L192" s="150">
        <v>1600</v>
      </c>
      <c r="M192" s="151">
        <v>1600</v>
      </c>
      <c r="N192" s="13"/>
      <c r="O192" s="13"/>
      <c r="P192" s="13"/>
    </row>
    <row r="193" spans="1:16" ht="21" customHeight="1">
      <c r="A193" s="24" t="s">
        <v>76</v>
      </c>
      <c r="B193" s="19" t="s">
        <v>262</v>
      </c>
      <c r="C193" s="19" t="s">
        <v>307</v>
      </c>
      <c r="D193" s="20" t="s">
        <v>166</v>
      </c>
      <c r="E193" s="20" t="s">
        <v>38</v>
      </c>
      <c r="F193" s="20" t="s">
        <v>17</v>
      </c>
      <c r="G193" s="20" t="s">
        <v>268</v>
      </c>
      <c r="H193" s="20" t="s">
        <v>17</v>
      </c>
      <c r="I193" s="20" t="s">
        <v>18</v>
      </c>
      <c r="J193" s="26"/>
      <c r="K193" s="166">
        <v>5000</v>
      </c>
      <c r="L193" s="166">
        <v>5000</v>
      </c>
      <c r="M193" s="166">
        <v>5000</v>
      </c>
      <c r="N193" s="13"/>
      <c r="O193" s="13"/>
      <c r="P193" s="13"/>
    </row>
    <row r="194" spans="1:16" s="6" customFormat="1" ht="36" customHeight="1">
      <c r="A194" s="24" t="s">
        <v>76</v>
      </c>
      <c r="B194" s="20" t="s">
        <v>79</v>
      </c>
      <c r="C194" s="20" t="s">
        <v>307</v>
      </c>
      <c r="D194" s="20" t="s">
        <v>166</v>
      </c>
      <c r="E194" s="20" t="s">
        <v>39</v>
      </c>
      <c r="F194" s="20" t="s">
        <v>17</v>
      </c>
      <c r="G194" s="20" t="s">
        <v>17</v>
      </c>
      <c r="H194" s="20" t="s">
        <v>17</v>
      </c>
      <c r="I194" s="20" t="s">
        <v>18</v>
      </c>
      <c r="J194" s="23">
        <f>SUM(J195:J198)</f>
        <v>211680</v>
      </c>
      <c r="K194" s="151">
        <f>SUM(K195:K198)</f>
        <v>274575</v>
      </c>
      <c r="L194" s="151">
        <f>SUM(L195:L198)</f>
        <v>274575</v>
      </c>
      <c r="M194" s="151">
        <f>SUM(M195:M198)</f>
        <v>274575</v>
      </c>
    </row>
    <row r="195" spans="1:16" ht="21" customHeight="1">
      <c r="A195" s="18"/>
      <c r="B195" s="19" t="s">
        <v>281</v>
      </c>
      <c r="C195" s="19" t="s">
        <v>307</v>
      </c>
      <c r="D195" s="19" t="s">
        <v>166</v>
      </c>
      <c r="E195" s="19" t="s">
        <v>39</v>
      </c>
      <c r="F195" s="19" t="s">
        <v>17</v>
      </c>
      <c r="G195" s="19" t="s">
        <v>17</v>
      </c>
      <c r="H195" s="19" t="s">
        <v>17</v>
      </c>
      <c r="I195" s="19" t="s">
        <v>18</v>
      </c>
      <c r="J195" s="26">
        <v>79920</v>
      </c>
      <c r="K195" s="26">
        <v>99600</v>
      </c>
      <c r="L195" s="26">
        <v>99600</v>
      </c>
      <c r="M195" s="26">
        <v>99600</v>
      </c>
    </row>
    <row r="196" spans="1:16" ht="21" customHeight="1">
      <c r="A196" s="18"/>
      <c r="B196" s="19" t="s">
        <v>282</v>
      </c>
      <c r="C196" s="19" t="s">
        <v>307</v>
      </c>
      <c r="D196" s="19" t="s">
        <v>166</v>
      </c>
      <c r="E196" s="19" t="s">
        <v>39</v>
      </c>
      <c r="F196" s="19" t="s">
        <v>17</v>
      </c>
      <c r="G196" s="19" t="s">
        <v>17</v>
      </c>
      <c r="H196" s="19" t="s">
        <v>17</v>
      </c>
      <c r="I196" s="19" t="s">
        <v>18</v>
      </c>
      <c r="J196" s="26">
        <v>79920</v>
      </c>
      <c r="K196" s="26">
        <v>99600</v>
      </c>
      <c r="L196" s="26">
        <v>99600</v>
      </c>
      <c r="M196" s="26">
        <v>99600</v>
      </c>
    </row>
    <row r="197" spans="1:16" ht="27.75" customHeight="1">
      <c r="A197" s="18"/>
      <c r="B197" s="19" t="s">
        <v>335</v>
      </c>
      <c r="C197" s="19" t="s">
        <v>307</v>
      </c>
      <c r="D197" s="19" t="s">
        <v>166</v>
      </c>
      <c r="E197" s="19" t="s">
        <v>39</v>
      </c>
      <c r="F197" s="19" t="s">
        <v>17</v>
      </c>
      <c r="G197" s="19" t="s">
        <v>17</v>
      </c>
      <c r="H197" s="19" t="s">
        <v>17</v>
      </c>
      <c r="I197" s="19" t="s">
        <v>18</v>
      </c>
      <c r="J197" s="26">
        <v>38460</v>
      </c>
      <c r="K197" s="26">
        <v>54648</v>
      </c>
      <c r="L197" s="26">
        <v>54648</v>
      </c>
      <c r="M197" s="26">
        <v>54648</v>
      </c>
    </row>
    <row r="198" spans="1:16" ht="28.5" customHeight="1">
      <c r="A198" s="18"/>
      <c r="B198" s="19" t="s">
        <v>334</v>
      </c>
      <c r="C198" s="19" t="s">
        <v>307</v>
      </c>
      <c r="D198" s="19" t="s">
        <v>166</v>
      </c>
      <c r="E198" s="19" t="s">
        <v>39</v>
      </c>
      <c r="F198" s="19" t="s">
        <v>17</v>
      </c>
      <c r="G198" s="19" t="s">
        <v>17</v>
      </c>
      <c r="H198" s="19" t="s">
        <v>17</v>
      </c>
      <c r="I198" s="19" t="s">
        <v>18</v>
      </c>
      <c r="J198" s="26">
        <v>13380</v>
      </c>
      <c r="K198" s="26">
        <v>20727</v>
      </c>
      <c r="L198" s="26">
        <v>20727</v>
      </c>
      <c r="M198" s="26">
        <v>20727</v>
      </c>
    </row>
    <row r="199" spans="1:16" s="6" customFormat="1" ht="24.75" customHeight="1">
      <c r="A199" s="24" t="s">
        <v>76</v>
      </c>
      <c r="B199" s="19"/>
      <c r="C199" s="20" t="s">
        <v>307</v>
      </c>
      <c r="D199" s="20" t="s">
        <v>166</v>
      </c>
      <c r="E199" s="20" t="s">
        <v>27</v>
      </c>
      <c r="F199" s="20" t="s">
        <v>17</v>
      </c>
      <c r="G199" s="20" t="s">
        <v>17</v>
      </c>
      <c r="H199" s="20" t="s">
        <v>17</v>
      </c>
      <c r="I199" s="20" t="s">
        <v>18</v>
      </c>
      <c r="J199" s="23">
        <f>SUM(J200:J204)</f>
        <v>29290</v>
      </c>
      <c r="K199" s="151">
        <f>SUM(K200:K204)</f>
        <v>40500</v>
      </c>
      <c r="L199" s="151">
        <f>SUM(L200:L204)</f>
        <v>40500</v>
      </c>
      <c r="M199" s="151">
        <f>SUM(M200:M204)</f>
        <v>180500</v>
      </c>
    </row>
    <row r="200" spans="1:16" ht="41.25" customHeight="1">
      <c r="A200" s="18"/>
      <c r="B200" s="31" t="s">
        <v>266</v>
      </c>
      <c r="C200" s="19" t="s">
        <v>307</v>
      </c>
      <c r="D200" s="19" t="s">
        <v>166</v>
      </c>
      <c r="E200" s="19" t="s">
        <v>27</v>
      </c>
      <c r="F200" s="19" t="s">
        <v>17</v>
      </c>
      <c r="G200" s="19" t="s">
        <v>17</v>
      </c>
      <c r="H200" s="19" t="s">
        <v>17</v>
      </c>
      <c r="I200" s="19" t="s">
        <v>18</v>
      </c>
      <c r="J200" s="26">
        <v>15340</v>
      </c>
      <c r="K200" s="165">
        <v>0</v>
      </c>
      <c r="L200" s="165">
        <v>0</v>
      </c>
      <c r="M200" s="162">
        <v>0</v>
      </c>
    </row>
    <row r="201" spans="1:16" ht="32.25" customHeight="1">
      <c r="A201" s="18"/>
      <c r="B201" s="113" t="s">
        <v>264</v>
      </c>
      <c r="C201" s="50" t="s">
        <v>307</v>
      </c>
      <c r="D201" s="19" t="s">
        <v>166</v>
      </c>
      <c r="E201" s="19" t="s">
        <v>265</v>
      </c>
      <c r="F201" s="19" t="s">
        <v>17</v>
      </c>
      <c r="G201" s="19" t="s">
        <v>17</v>
      </c>
      <c r="H201" s="19" t="s">
        <v>17</v>
      </c>
      <c r="I201" s="19" t="s">
        <v>18</v>
      </c>
      <c r="J201" s="26"/>
      <c r="K201" s="165">
        <v>10000</v>
      </c>
      <c r="L201" s="165">
        <v>10000</v>
      </c>
      <c r="M201" s="165">
        <v>150000</v>
      </c>
    </row>
    <row r="202" spans="1:16" ht="23.25" customHeight="1">
      <c r="A202" s="18"/>
      <c r="B202" s="31" t="s">
        <v>263</v>
      </c>
      <c r="C202" s="19" t="s">
        <v>307</v>
      </c>
      <c r="D202" s="19" t="s">
        <v>166</v>
      </c>
      <c r="E202" s="19" t="s">
        <v>27</v>
      </c>
      <c r="F202" s="19" t="s">
        <v>17</v>
      </c>
      <c r="G202" s="19" t="s">
        <v>17</v>
      </c>
      <c r="H202" s="19" t="s">
        <v>17</v>
      </c>
      <c r="I202" s="19" t="s">
        <v>18</v>
      </c>
      <c r="J202" s="26">
        <v>10000</v>
      </c>
      <c r="K202" s="21">
        <v>10000</v>
      </c>
      <c r="L202" s="21">
        <v>10000</v>
      </c>
      <c r="M202" s="21">
        <v>10000</v>
      </c>
    </row>
    <row r="203" spans="1:16" s="17" customFormat="1" ht="27" customHeight="1">
      <c r="A203" s="18"/>
      <c r="B203" s="19" t="s">
        <v>152</v>
      </c>
      <c r="C203" s="19" t="s">
        <v>307</v>
      </c>
      <c r="D203" s="19" t="s">
        <v>166</v>
      </c>
      <c r="E203" s="19" t="s">
        <v>27</v>
      </c>
      <c r="F203" s="19" t="s">
        <v>17</v>
      </c>
      <c r="G203" s="19" t="s">
        <v>17</v>
      </c>
      <c r="H203" s="19" t="s">
        <v>17</v>
      </c>
      <c r="I203" s="19" t="s">
        <v>18</v>
      </c>
      <c r="J203" s="26"/>
      <c r="K203" s="21">
        <v>14000</v>
      </c>
      <c r="L203" s="158">
        <v>14000</v>
      </c>
      <c r="M203" s="159">
        <v>14000</v>
      </c>
    </row>
    <row r="204" spans="1:16" ht="30.75" customHeight="1">
      <c r="A204" s="18"/>
      <c r="B204" s="19" t="s">
        <v>98</v>
      </c>
      <c r="C204" s="19" t="s">
        <v>307</v>
      </c>
      <c r="D204" s="19" t="s">
        <v>166</v>
      </c>
      <c r="E204" s="19" t="s">
        <v>27</v>
      </c>
      <c r="F204" s="19" t="s">
        <v>17</v>
      </c>
      <c r="G204" s="19" t="s">
        <v>17</v>
      </c>
      <c r="H204" s="19" t="s">
        <v>17</v>
      </c>
      <c r="I204" s="19" t="s">
        <v>18</v>
      </c>
      <c r="J204" s="23">
        <v>3950</v>
      </c>
      <c r="K204" s="21">
        <v>6500</v>
      </c>
      <c r="L204" s="21">
        <v>6500</v>
      </c>
      <c r="M204" s="26">
        <v>6500</v>
      </c>
    </row>
    <row r="205" spans="1:16" ht="27.75" customHeight="1">
      <c r="A205" s="18" t="s">
        <v>76</v>
      </c>
      <c r="B205" s="19" t="s">
        <v>289</v>
      </c>
      <c r="C205" s="20" t="s">
        <v>307</v>
      </c>
      <c r="D205" s="20" t="s">
        <v>25</v>
      </c>
      <c r="E205" s="20" t="s">
        <v>117</v>
      </c>
      <c r="F205" s="20" t="s">
        <v>17</v>
      </c>
      <c r="G205" s="20" t="s">
        <v>17</v>
      </c>
      <c r="H205" s="20" t="s">
        <v>17</v>
      </c>
      <c r="I205" s="20" t="s">
        <v>18</v>
      </c>
      <c r="J205" s="23"/>
      <c r="K205" s="150">
        <v>1000</v>
      </c>
      <c r="L205" s="150">
        <v>1000</v>
      </c>
      <c r="M205" s="151">
        <v>1000</v>
      </c>
    </row>
    <row r="206" spans="1:16" s="6" customFormat="1" ht="31.5" customHeight="1">
      <c r="A206" s="24" t="s">
        <v>76</v>
      </c>
      <c r="B206" s="31" t="s">
        <v>197</v>
      </c>
      <c r="C206" s="20" t="s">
        <v>307</v>
      </c>
      <c r="D206" s="20" t="s">
        <v>166</v>
      </c>
      <c r="E206" s="20" t="s">
        <v>28</v>
      </c>
      <c r="F206" s="20" t="s">
        <v>17</v>
      </c>
      <c r="G206" s="20" t="s">
        <v>17</v>
      </c>
      <c r="H206" s="20" t="s">
        <v>17</v>
      </c>
      <c r="I206" s="20" t="s">
        <v>18</v>
      </c>
      <c r="J206" s="23">
        <f>SUM(J207:J208)</f>
        <v>45000</v>
      </c>
      <c r="K206" s="151">
        <f>K207+K208</f>
        <v>23469</v>
      </c>
      <c r="L206" s="151">
        <f>L207+L208</f>
        <v>20000</v>
      </c>
      <c r="M206" s="151">
        <f>M207+M208</f>
        <v>20000</v>
      </c>
    </row>
    <row r="207" spans="1:16" ht="30.75" customHeight="1">
      <c r="A207" s="18"/>
      <c r="B207" s="196" t="s">
        <v>100</v>
      </c>
      <c r="C207" s="197"/>
      <c r="D207" s="197"/>
      <c r="E207" s="197"/>
      <c r="F207" s="197"/>
      <c r="G207" s="197"/>
      <c r="H207" s="197"/>
      <c r="I207" s="198"/>
      <c r="J207" s="26">
        <v>20000</v>
      </c>
      <c r="K207" s="21">
        <v>20000</v>
      </c>
      <c r="L207" s="21">
        <v>10000</v>
      </c>
      <c r="M207" s="26">
        <v>10000</v>
      </c>
    </row>
    <row r="208" spans="1:16" ht="23.25" customHeight="1">
      <c r="A208" s="18"/>
      <c r="B208" s="193" t="s">
        <v>101</v>
      </c>
      <c r="C208" s="194"/>
      <c r="D208" s="194"/>
      <c r="E208" s="194"/>
      <c r="F208" s="194"/>
      <c r="G208" s="194"/>
      <c r="H208" s="194"/>
      <c r="I208" s="195"/>
      <c r="J208" s="26">
        <v>25000</v>
      </c>
      <c r="K208" s="21">
        <v>3469</v>
      </c>
      <c r="L208" s="21">
        <v>10000</v>
      </c>
      <c r="M208" s="26">
        <v>10000</v>
      </c>
    </row>
    <row r="209" spans="1:13" s="6" customFormat="1" ht="21" customHeight="1">
      <c r="A209" s="24" t="s">
        <v>76</v>
      </c>
      <c r="B209" s="20" t="s">
        <v>271</v>
      </c>
      <c r="C209" s="20" t="s">
        <v>307</v>
      </c>
      <c r="D209" s="20" t="s">
        <v>166</v>
      </c>
      <c r="E209" s="20" t="s">
        <v>80</v>
      </c>
      <c r="F209" s="20" t="s">
        <v>17</v>
      </c>
      <c r="G209" s="20" t="s">
        <v>17</v>
      </c>
      <c r="H209" s="20" t="s">
        <v>17</v>
      </c>
      <c r="I209" s="20" t="s">
        <v>18</v>
      </c>
      <c r="J209" s="23" t="e">
        <f>SUM(#REF!)</f>
        <v>#REF!</v>
      </c>
      <c r="K209" s="151">
        <v>1000</v>
      </c>
      <c r="L209" s="151">
        <v>1000</v>
      </c>
      <c r="M209" s="151">
        <v>101000</v>
      </c>
    </row>
    <row r="210" spans="1:13" ht="21" customHeight="1">
      <c r="A210" s="24" t="s">
        <v>76</v>
      </c>
      <c r="B210" s="20" t="s">
        <v>267</v>
      </c>
      <c r="C210" s="20" t="s">
        <v>307</v>
      </c>
      <c r="D210" s="20" t="s">
        <v>172</v>
      </c>
      <c r="E210" s="20" t="s">
        <v>38</v>
      </c>
      <c r="F210" s="20" t="s">
        <v>17</v>
      </c>
      <c r="G210" s="20" t="s">
        <v>54</v>
      </c>
      <c r="H210" s="20" t="s">
        <v>17</v>
      </c>
      <c r="I210" s="20" t="s">
        <v>18</v>
      </c>
      <c r="J210" s="23">
        <v>23660</v>
      </c>
      <c r="K210" s="150">
        <v>30000</v>
      </c>
      <c r="L210" s="150">
        <v>30000</v>
      </c>
      <c r="M210" s="150">
        <v>13696.47</v>
      </c>
    </row>
    <row r="211" spans="1:13" ht="17.25" customHeight="1">
      <c r="A211" s="72"/>
      <c r="B211" s="72"/>
      <c r="C211" s="72"/>
      <c r="D211" s="72"/>
      <c r="E211" s="72"/>
      <c r="F211" s="72"/>
      <c r="G211" s="72" t="s">
        <v>149</v>
      </c>
      <c r="H211" s="72"/>
      <c r="I211" s="72"/>
      <c r="J211" s="73"/>
      <c r="K211" s="74">
        <v>0</v>
      </c>
      <c r="L211" s="76">
        <v>400000</v>
      </c>
      <c r="M211" s="76">
        <v>500000</v>
      </c>
    </row>
    <row r="212" spans="1:13" ht="20.25" customHeight="1">
      <c r="A212" s="199" t="s">
        <v>144</v>
      </c>
      <c r="B212" s="199"/>
      <c r="C212" s="199"/>
      <c r="D212" s="199"/>
      <c r="E212" s="199"/>
      <c r="F212" s="199"/>
      <c r="G212" s="199"/>
      <c r="H212" s="199"/>
      <c r="I212" s="199"/>
      <c r="J212" s="75" t="e">
        <f>J7+J21+J63+J64+J65+J75+#REF!+#REF!+J97+J100+J123+J126+J128+J133+J160+J163+J169+J174+J179+J182+J81</f>
        <v>#REF!</v>
      </c>
      <c r="K212" s="75">
        <f>K7+K20+K183</f>
        <v>21692134.860000007</v>
      </c>
      <c r="L212" s="75">
        <f>L7+L20+L183</f>
        <v>22511529.960000001</v>
      </c>
      <c r="M212" s="75">
        <f>M7+M20+M183</f>
        <v>18894133.359999999</v>
      </c>
    </row>
    <row r="213" spans="1:13" ht="21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5"/>
      <c r="K213" s="75"/>
      <c r="L213" s="76"/>
      <c r="M213" s="76"/>
    </row>
    <row r="214" spans="1:13" ht="14.25" customHeight="1">
      <c r="A214" s="116"/>
      <c r="B214" s="124"/>
      <c r="C214" s="199" t="s">
        <v>145</v>
      </c>
      <c r="D214" s="199"/>
      <c r="E214" s="199"/>
      <c r="F214" s="199"/>
      <c r="G214" s="199"/>
      <c r="H214" s="199"/>
      <c r="I214" s="199"/>
      <c r="J214" s="75">
        <v>19668758</v>
      </c>
      <c r="K214" s="77">
        <f>[1]ДЧБ!$H$33</f>
        <v>21692134.859999999</v>
      </c>
      <c r="L214" s="77">
        <f>[1]ДЧБ!$I$33</f>
        <v>22911529.960000001</v>
      </c>
      <c r="M214" s="77">
        <f>[1]ДЧБ!$J$33</f>
        <v>19394133.359999999</v>
      </c>
    </row>
    <row r="215" spans="1:13" ht="18" customHeight="1">
      <c r="A215" s="72"/>
      <c r="B215" s="124"/>
      <c r="C215" s="72"/>
      <c r="D215" s="72"/>
      <c r="E215" s="72"/>
      <c r="F215" s="72"/>
      <c r="G215" s="192" t="s">
        <v>148</v>
      </c>
      <c r="H215" s="192"/>
      <c r="I215" s="192"/>
      <c r="J215" s="75">
        <v>8690854</v>
      </c>
      <c r="K215" s="75">
        <f>[2]ДЧБ!$H$42</f>
        <v>14137654</v>
      </c>
      <c r="L215" s="124">
        <f>[2]ДЧБ!$I$42</f>
        <v>13839744</v>
      </c>
      <c r="M215" s="124">
        <f>[2]ДЧБ!$J$42</f>
        <v>14252424</v>
      </c>
    </row>
    <row r="216" spans="1:13" ht="15.75" customHeight="1">
      <c r="A216" s="72"/>
      <c r="B216" s="124"/>
      <c r="C216" s="72"/>
      <c r="D216" s="72"/>
      <c r="E216" s="72"/>
      <c r="F216" s="72"/>
      <c r="G216" s="72"/>
      <c r="H216" s="72"/>
      <c r="I216" s="72"/>
      <c r="J216" s="75"/>
      <c r="K216" s="75"/>
      <c r="L216" s="76"/>
      <c r="M216" s="76"/>
    </row>
    <row r="217" spans="1:13" ht="18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5" t="e">
        <f>J212-J214</f>
        <v>#REF!</v>
      </c>
      <c r="K217" s="75">
        <f>K212-K214</f>
        <v>0</v>
      </c>
      <c r="L217" s="75">
        <f>L212+L211-L214</f>
        <v>0</v>
      </c>
      <c r="M217" s="75">
        <f>M212+M211-M214</f>
        <v>0</v>
      </c>
    </row>
    <row r="218" spans="1:13" ht="20.25" customHeight="1">
      <c r="A218" s="72"/>
      <c r="B218" s="72"/>
      <c r="C218" s="72"/>
      <c r="D218" s="72"/>
      <c r="E218" s="72"/>
      <c r="F218" s="72"/>
      <c r="G218" s="72"/>
      <c r="H218" s="78">
        <v>0.09</v>
      </c>
      <c r="I218" s="72"/>
      <c r="J218" s="75">
        <f>J215*H218</f>
        <v>782176.86</v>
      </c>
      <c r="K218" s="75">
        <v>0</v>
      </c>
      <c r="L218" s="75">
        <v>0</v>
      </c>
      <c r="M218" s="75">
        <v>0</v>
      </c>
    </row>
    <row r="219" spans="1:13" ht="18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5"/>
      <c r="K219" s="75"/>
      <c r="L219" s="76"/>
      <c r="M219" s="76"/>
    </row>
    <row r="220" spans="1:13" ht="20.2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5"/>
      <c r="K220" s="75"/>
      <c r="L220" s="76"/>
      <c r="M220" s="76"/>
    </row>
    <row r="221" spans="1:13" ht="20.2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5" t="e">
        <f>J217-J218</f>
        <v>#REF!</v>
      </c>
      <c r="K221" s="75" t="s">
        <v>357</v>
      </c>
      <c r="L221" s="75">
        <f>L217-L218</f>
        <v>0</v>
      </c>
      <c r="M221" s="75">
        <f>M217-M218</f>
        <v>0</v>
      </c>
    </row>
    <row r="222" spans="1:13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5"/>
      <c r="K222" s="75"/>
      <c r="L222" s="76"/>
      <c r="M222" s="76"/>
    </row>
    <row r="223" spans="1:13" ht="17.25" customHeight="1">
      <c r="A223" s="72"/>
      <c r="B223" s="72"/>
      <c r="C223" s="72"/>
      <c r="D223" s="72"/>
      <c r="E223" s="75"/>
      <c r="F223" s="72"/>
      <c r="G223" s="72"/>
      <c r="H223" s="72" t="s">
        <v>291</v>
      </c>
      <c r="I223" s="72"/>
      <c r="J223" s="75"/>
      <c r="K223" s="75">
        <f>[1]ДЧБ!$M$42</f>
        <v>0</v>
      </c>
      <c r="L223" s="75" t="e">
        <f>#REF!</f>
        <v>#REF!</v>
      </c>
      <c r="M223" s="75" t="e">
        <f>#REF!</f>
        <v>#REF!</v>
      </c>
    </row>
    <row r="224" spans="1:13" ht="22.5" customHeight="1">
      <c r="A224" s="72"/>
      <c r="B224" s="72"/>
      <c r="C224" s="72"/>
      <c r="D224" s="72"/>
      <c r="E224" s="75"/>
      <c r="F224" s="75"/>
      <c r="G224" s="72"/>
      <c r="H224" s="72"/>
      <c r="I224" s="72"/>
      <c r="J224" s="75"/>
      <c r="K224" s="75">
        <f>[2]ДЧБ!$H$36</f>
        <v>6398903.46</v>
      </c>
      <c r="L224" s="76">
        <f>[2]ДЧБ!$I$36</f>
        <v>1580103.46</v>
      </c>
      <c r="M224" s="76">
        <f>[2]ДЧБ!$J$36</f>
        <v>1037003.46</v>
      </c>
    </row>
    <row r="225" spans="1:13" ht="31.5" customHeight="1">
      <c r="A225" s="72"/>
      <c r="B225" s="72"/>
      <c r="C225" s="72"/>
      <c r="D225" s="72"/>
      <c r="E225" s="72"/>
      <c r="F225" s="72"/>
      <c r="G225" s="72"/>
      <c r="H225" s="79" t="s">
        <v>147</v>
      </c>
      <c r="I225" s="79"/>
      <c r="J225" s="80">
        <v>2548000</v>
      </c>
      <c r="K225" s="80">
        <f>K102+K103+K104+K109+K111+K116+K118+K120</f>
        <v>2445301.16</v>
      </c>
      <c r="L225" s="80">
        <f>L102+L103+L104+L109+L111+L116+L118+L120</f>
        <v>1247100</v>
      </c>
      <c r="M225" s="80">
        <f>M102+M103+M104+M109+M111+M116+M118+M120</f>
        <v>2753000</v>
      </c>
    </row>
    <row r="226" spans="1:13" ht="26.25" customHeight="1">
      <c r="A226" s="72"/>
      <c r="B226" s="72"/>
      <c r="C226" s="72"/>
      <c r="D226" s="72"/>
      <c r="E226" s="72"/>
      <c r="F226" s="72"/>
      <c r="G226" s="72"/>
      <c r="H226" s="79" t="s">
        <v>209</v>
      </c>
      <c r="I226" s="79"/>
      <c r="J226" s="80"/>
      <c r="K226" s="80">
        <f>[2]ДЧБ!$H$44</f>
        <v>2271100</v>
      </c>
      <c r="L226" s="185">
        <f>[2]ДЧБ!$I$44</f>
        <v>2350400</v>
      </c>
      <c r="M226" s="185">
        <f>[2]ДЧБ!$J$44</f>
        <v>2373900</v>
      </c>
    </row>
    <row r="227" spans="1:13" ht="29.25" customHeight="1">
      <c r="A227" s="72"/>
      <c r="B227" s="72"/>
      <c r="C227" s="72"/>
      <c r="D227" s="72"/>
      <c r="E227" s="72"/>
      <c r="F227" s="72"/>
      <c r="G227" s="72"/>
      <c r="H227" s="79"/>
      <c r="I227" s="79"/>
      <c r="J227" s="80"/>
      <c r="K227" s="80"/>
      <c r="L227" s="81"/>
      <c r="M227" s="81"/>
    </row>
    <row r="228" spans="1:13" ht="33.75" customHeight="1">
      <c r="H228" s="82" t="s">
        <v>210</v>
      </c>
      <c r="I228" s="82"/>
      <c r="J228" s="83"/>
      <c r="K228" s="84">
        <f>K226-K225</f>
        <v>-174201.16000000015</v>
      </c>
      <c r="L228" s="85"/>
      <c r="M228" s="85"/>
    </row>
    <row r="229" spans="1:13" ht="20.25" customHeight="1">
      <c r="J229" s="13"/>
      <c r="K229" s="13"/>
      <c r="L229" s="86"/>
      <c r="M229" s="86"/>
    </row>
    <row r="231" spans="1:13" ht="12.75" customHeight="1">
      <c r="K231" s="13"/>
    </row>
    <row r="232" spans="1:13" ht="12.75" customHeight="1">
      <c r="K232" s="13"/>
    </row>
  </sheetData>
  <mergeCells count="28">
    <mergeCell ref="A3:K3"/>
    <mergeCell ref="A20:B20"/>
    <mergeCell ref="B130:B131"/>
    <mergeCell ref="A142:A143"/>
    <mergeCell ref="B142:B143"/>
    <mergeCell ref="B120:B121"/>
    <mergeCell ref="A120:A121"/>
    <mergeCell ref="B116:B117"/>
    <mergeCell ref="B118:B119"/>
    <mergeCell ref="A118:A119"/>
    <mergeCell ref="A116:A117"/>
    <mergeCell ref="G215:I215"/>
    <mergeCell ref="B178:I178"/>
    <mergeCell ref="B207:I207"/>
    <mergeCell ref="B208:I208"/>
    <mergeCell ref="A212:I212"/>
    <mergeCell ref="C214:I214"/>
    <mergeCell ref="A183:B183"/>
    <mergeCell ref="A148:A149"/>
    <mergeCell ref="B148:B149"/>
    <mergeCell ref="A150:A151"/>
    <mergeCell ref="B150:B151"/>
    <mergeCell ref="A113:A114"/>
    <mergeCell ref="B113:B114"/>
    <mergeCell ref="B144:B145"/>
    <mergeCell ref="A146:A147"/>
    <mergeCell ref="B146:B147"/>
    <mergeCell ref="A144:A145"/>
  </mergeCells>
  <phoneticPr fontId="19" type="noConversion"/>
  <pageMargins left="0.35433070866141736" right="0.35433070866141736" top="0.39370078740157483" bottom="0.39370078740157483" header="0.51181102362204722" footer="0.51181102362204722"/>
  <pageSetup paperSize="9" scale="65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Планир24-25-26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rep:2.48.0.174</dc:description>
  <cp:lastModifiedBy>user</cp:lastModifiedBy>
  <cp:lastPrinted>2023-11-10T05:27:26Z</cp:lastPrinted>
  <dcterms:created xsi:type="dcterms:W3CDTF">2019-08-21T12:28:00Z</dcterms:created>
  <dcterms:modified xsi:type="dcterms:W3CDTF">2024-11-08T08:08:49Z</dcterms:modified>
</cp:coreProperties>
</file>