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Планир24-25-26" sheetId="6" r:id="rId1"/>
  </sheets>
  <externalReferences>
    <externalReference r:id="rId2"/>
    <externalReference r:id="rId3"/>
  </externalReferences>
  <definedNames>
    <definedName name="_xlnm._FilterDatabase" localSheetId="0" hidden="1">'Планир24-25-26'!$A$1:$A$251</definedName>
  </definedNames>
  <calcPr calcId="181029" calcOnSave="0"/>
</workbook>
</file>

<file path=xl/calcChain.xml><?xml version="1.0" encoding="utf-8"?>
<calcChain xmlns="http://schemas.openxmlformats.org/spreadsheetml/2006/main">
  <c r="K236" i="6"/>
  <c r="K135" l="1"/>
  <c r="K130" l="1"/>
  <c r="K108"/>
  <c r="L130"/>
  <c r="M130"/>
  <c r="L84"/>
  <c r="M84"/>
  <c r="K84"/>
  <c r="L78"/>
  <c r="M78"/>
  <c r="K78"/>
  <c r="L68"/>
  <c r="M68"/>
  <c r="K68"/>
  <c r="L12"/>
  <c r="M12"/>
  <c r="K12"/>
  <c r="L8"/>
  <c r="M8"/>
  <c r="K8"/>
  <c r="L247"/>
  <c r="M246"/>
  <c r="L246"/>
  <c r="K246"/>
  <c r="M236"/>
  <c r="L236"/>
  <c r="M237"/>
  <c r="L237"/>
  <c r="K237"/>
  <c r="M248"/>
  <c r="L248"/>
  <c r="K248"/>
  <c r="L219" l="1"/>
  <c r="M219"/>
  <c r="K219"/>
  <c r="K176"/>
  <c r="L171"/>
  <c r="M171"/>
  <c r="K171"/>
  <c r="L135"/>
  <c r="M135"/>
  <c r="M247"/>
  <c r="K247"/>
  <c r="L108"/>
  <c r="M108"/>
  <c r="L245" l="1"/>
  <c r="M245"/>
  <c r="L30"/>
  <c r="M30"/>
  <c r="K30"/>
  <c r="L38"/>
  <c r="M38"/>
  <c r="K38"/>
  <c r="L127"/>
  <c r="M127"/>
  <c r="K127"/>
  <c r="L200"/>
  <c r="M200"/>
  <c r="K200"/>
  <c r="L214"/>
  <c r="M214"/>
  <c r="K214"/>
  <c r="L205" l="1"/>
  <c r="L190" s="1"/>
  <c r="M205"/>
  <c r="M190" s="1"/>
  <c r="K205"/>
  <c r="K190" s="1"/>
  <c r="L166"/>
  <c r="L165" s="1"/>
  <c r="M166"/>
  <c r="M165" s="1"/>
  <c r="K166"/>
  <c r="K165" s="1"/>
  <c r="L57"/>
  <c r="M57"/>
  <c r="K57"/>
  <c r="K189" l="1"/>
  <c r="N187" s="1"/>
  <c r="M189"/>
  <c r="L189"/>
  <c r="K250" l="1"/>
  <c r="J240"/>
  <c r="J218"/>
  <c r="J214"/>
  <c r="J205"/>
  <c r="J200"/>
  <c r="J190"/>
  <c r="M176"/>
  <c r="L176"/>
  <c r="J176"/>
  <c r="J171"/>
  <c r="J165"/>
  <c r="M161"/>
  <c r="L161"/>
  <c r="K161"/>
  <c r="J135"/>
  <c r="J130"/>
  <c r="J108"/>
  <c r="M105"/>
  <c r="L105"/>
  <c r="K105"/>
  <c r="J105"/>
  <c r="J84"/>
  <c r="K245"/>
  <c r="J78"/>
  <c r="M42"/>
  <c r="L42"/>
  <c r="L21" s="1"/>
  <c r="K42"/>
  <c r="K21" s="1"/>
  <c r="J42"/>
  <c r="J38"/>
  <c r="J30"/>
  <c r="J12"/>
  <c r="J8"/>
  <c r="J21" l="1"/>
  <c r="L20"/>
  <c r="K20"/>
  <c r="J7"/>
  <c r="M21"/>
  <c r="M20" s="1"/>
  <c r="L7"/>
  <c r="K7"/>
  <c r="M7"/>
  <c r="J188"/>
  <c r="L234" l="1"/>
  <c r="M234"/>
  <c r="M239" s="1"/>
  <c r="M243" s="1"/>
  <c r="J234"/>
  <c r="J239" s="1"/>
  <c r="J243" s="1"/>
  <c r="K234"/>
  <c r="K239" s="1"/>
  <c r="L239" l="1"/>
  <c r="L243" s="1"/>
  <c r="K243"/>
</calcChain>
</file>

<file path=xl/sharedStrings.xml><?xml version="1.0" encoding="utf-8"?>
<sst xmlns="http://schemas.openxmlformats.org/spreadsheetml/2006/main" count="1770" uniqueCount="389">
  <si>
    <t>(наименование органа, исполняющего бюджет)</t>
  </si>
  <si>
    <t>Комитет финансов администрации Кировского муниципального района Ленинградской области</t>
  </si>
  <si>
    <t>Бюджет: Бюджет муниципального образования Суховское сельское поселение Кировского муниципального района Ленинградской области</t>
  </si>
  <si>
    <t>Единица измерения руб.</t>
  </si>
  <si>
    <t>КФСР</t>
  </si>
  <si>
    <t>Наименование КЦСР</t>
  </si>
  <si>
    <t>КЦСР</t>
  </si>
  <si>
    <t>КВР</t>
  </si>
  <si>
    <t>КОСГУ</t>
  </si>
  <si>
    <t>Доп. ФК</t>
  </si>
  <si>
    <t>Доп. ЭК</t>
  </si>
  <si>
    <t>Доп. КР</t>
  </si>
  <si>
    <t>Код цели</t>
  </si>
  <si>
    <t>ИТОГО:</t>
  </si>
  <si>
    <t>01.02</t>
  </si>
  <si>
    <t>Расходы на выплаты по оплате труда работников органов местного самоуправления</t>
  </si>
  <si>
    <t>2.1.1</t>
  </si>
  <si>
    <t>000</t>
  </si>
  <si>
    <t>0</t>
  </si>
  <si>
    <t>2.6.6</t>
  </si>
  <si>
    <t>2.1.3</t>
  </si>
  <si>
    <t>01.03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</si>
  <si>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</si>
  <si>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98.9.09.96090</t>
  </si>
  <si>
    <t>2.5.1</t>
  </si>
  <si>
    <t>916</t>
  </si>
  <si>
    <t>244</t>
  </si>
  <si>
    <t>2.2.1</t>
  </si>
  <si>
    <t>2.2.6</t>
  </si>
  <si>
    <t>3.4.6</t>
  </si>
  <si>
    <t>2.9.7</t>
  </si>
  <si>
    <t>01.04</t>
  </si>
  <si>
    <t>Осуществление отдельных государственных полномочий Ленинградской области в сфере административных правоотношений</t>
  </si>
  <si>
    <t>67.9.09.71340</t>
  </si>
  <si>
    <t>221</t>
  </si>
  <si>
    <t>3038</t>
  </si>
  <si>
    <t>Осуществление полномочий поселений по муниципальному жилищному контролю</t>
  </si>
  <si>
    <t>98.9.09.96110</t>
  </si>
  <si>
    <t>2.2.2</t>
  </si>
  <si>
    <t>2.2.3</t>
  </si>
  <si>
    <t>2.2.5</t>
  </si>
  <si>
    <t>2.2.7</t>
  </si>
  <si>
    <t>3.1.0</t>
  </si>
  <si>
    <t>3.4.3</t>
  </si>
  <si>
    <t>01.06</t>
  </si>
  <si>
    <t>98.9.09.96010</t>
  </si>
  <si>
    <t>01.11</t>
  </si>
  <si>
    <t>Резервный фонд администрации муниципального образования</t>
  </si>
  <si>
    <t>98.9.09.10050</t>
  </si>
  <si>
    <t>01.13</t>
  </si>
  <si>
    <t>2.9.6</t>
  </si>
  <si>
    <t>98.9.09.96030</t>
  </si>
  <si>
    <t>98.9.09.10410</t>
  </si>
  <si>
    <t>98.9.09.10130</t>
  </si>
  <si>
    <t>98.9.09.10100</t>
  </si>
  <si>
    <t>730</t>
  </si>
  <si>
    <t>98.9.09.10080</t>
  </si>
  <si>
    <t>2.9.1</t>
  </si>
  <si>
    <t>02.03</t>
  </si>
  <si>
    <t>98.9.09.51180</t>
  </si>
  <si>
    <t>222</t>
  </si>
  <si>
    <t>03.10</t>
  </si>
  <si>
    <t>98.9.09.13100</t>
  </si>
  <si>
    <t>721</t>
  </si>
  <si>
    <t>03.14</t>
  </si>
  <si>
    <t>04.09</t>
  </si>
  <si>
    <t>116</t>
  </si>
  <si>
    <t>Мероприятия по содержанию дорог общего пользования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</si>
  <si>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</si>
  <si>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16.1.01.S0140</t>
  </si>
  <si>
    <t>1043</t>
  </si>
  <si>
    <t>04.12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</si>
  <si>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</si>
  <si>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2.4.B</t>
  </si>
  <si>
    <t>05.01</t>
  </si>
  <si>
    <t>05.02</t>
  </si>
  <si>
    <t>Мероприятия в области коммунального хозяйства</t>
  </si>
  <si>
    <t>98.9.09.06300</t>
  </si>
  <si>
    <t>05.03</t>
  </si>
  <si>
    <t>17.0.02.15520</t>
  </si>
  <si>
    <t>98.9.09.15350</t>
  </si>
  <si>
    <t>100</t>
  </si>
  <si>
    <t>08.01</t>
  </si>
  <si>
    <t>456</t>
  </si>
  <si>
    <t>1022</t>
  </si>
  <si>
    <t>Расходы на обеспечение деятельности муниципальных казенных учреждений</t>
  </si>
  <si>
    <t>96952</t>
  </si>
  <si>
    <t>3.4.9</t>
  </si>
  <si>
    <t>08.04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</si>
  <si>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</si>
  <si>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98.9.09.96020</t>
  </si>
  <si>
    <t>10.01</t>
  </si>
  <si>
    <t>Доплаты к пенсиям муниципальных служащих</t>
  </si>
  <si>
    <t>98.9.09.03080</t>
  </si>
  <si>
    <t>2.6.4</t>
  </si>
  <si>
    <t>11.01</t>
  </si>
  <si>
    <t>Организация и проведение мероприятий в области спорта и физической культуры</t>
  </si>
  <si>
    <t>13.01</t>
  </si>
  <si>
    <t>Процентные платежи по муниципальному долгу</t>
  </si>
  <si>
    <t>98.9.09.10010</t>
  </si>
  <si>
    <t>2.3.1</t>
  </si>
  <si>
    <t>Страх взносы со стимулирующих выплат работникам культуры МБ</t>
  </si>
  <si>
    <t>Страх взносы со стимулирующих выплат работникам культуры ОБ</t>
  </si>
  <si>
    <t>Заработная плата Основная</t>
  </si>
  <si>
    <t>3 дня по больничному листу</t>
  </si>
  <si>
    <t>ОА Центринформ</t>
  </si>
  <si>
    <t xml:space="preserve">Страх взносы по осн зпл работникам культуры </t>
  </si>
  <si>
    <t>Платные Канцелярские</t>
  </si>
  <si>
    <t>А4 по 500л 15п*400,цв.бумага 3п*1200, ручки гел 30*40, фломаст10уп*150, цв.каранд10уп*100, пластил6уп*100,ватман 10л*35, бумага бел 20пач*150, А3 6пач*350, цв.карт 10уп*70, гуашь 4кор*150, акв.краск10уп*100, кисти 4набор*150,шары над14уп*500, лента упак 7*100,</t>
  </si>
  <si>
    <t>тряпки 8*150, моющее ср-во 8*150, швабры 4*200, совок 2шт*230, щетки 8*170,</t>
  </si>
  <si>
    <t>Награды на спортмероприятиях 3х1500</t>
  </si>
  <si>
    <t>Расходы на выплаты по оплате труда мун.служ. 3дня б.л.</t>
  </si>
  <si>
    <t>Расходы на выплаты по оплате труда Немун.служ. 3дня б.л.</t>
  </si>
  <si>
    <t>Расходы на страх.взносы Немун.служ.</t>
  </si>
  <si>
    <t>Расходы на содержание имущества</t>
  </si>
  <si>
    <t>Призы за участие 12х300</t>
  </si>
  <si>
    <t>Спортинв-рь ракетки пинг-понг 4* 450, сетка для пинг-понга 600, сетка волейб 1500, сетка футб 2х1300,мячи фут и волейб 2х1200</t>
  </si>
  <si>
    <t xml:space="preserve">Расходы на выплаты по оплате труда работников органов местного самоуправления </t>
  </si>
  <si>
    <t>Расходы на страх.взносы мун.служ. 30,2%</t>
  </si>
  <si>
    <t>Канц:</t>
  </si>
  <si>
    <t>ВУС канц А4 3х240; Ежедн 1х600</t>
  </si>
  <si>
    <t>ВУС страх.взносы</t>
  </si>
  <si>
    <t>ВУС зарплата 5881,2х12</t>
  </si>
  <si>
    <t>Поощр. ДПД (10 чх5000)</t>
  </si>
  <si>
    <t>терроризму на территории поселения (обслуж. сайта 3000, распостр листовок 1000)</t>
  </si>
  <si>
    <t>346</t>
  </si>
  <si>
    <t>225</t>
  </si>
  <si>
    <t>310</t>
  </si>
  <si>
    <t>2021</t>
  </si>
  <si>
    <t xml:space="preserve"> страхование а/машины</t>
  </si>
  <si>
    <t xml:space="preserve"> ГСМ 3500лх52;масла5лх610;жидк/тормоз2х531; </t>
  </si>
  <si>
    <t xml:space="preserve"> стимулирующих выплат работникам культуры ОБ</t>
  </si>
  <si>
    <t xml:space="preserve"> стимулирующих выплат работникам культуры МБ</t>
  </si>
  <si>
    <t>Осуществление части полномочий поселений по владению, пользованию и распоряжению имуществом КУМИ</t>
  </si>
  <si>
    <t>Осуществление части полномочий поселений по формированию, утверждению, исполнению бюджета КФ</t>
  </si>
  <si>
    <t>2021год</t>
  </si>
  <si>
    <t>ГСМ на пож.машину (600х50)</t>
  </si>
  <si>
    <t>Расходы на обеспечение функций органов МСУ Центринформ</t>
  </si>
  <si>
    <t>Катриджи,бумага</t>
  </si>
  <si>
    <t xml:space="preserve">по СД </t>
  </si>
  <si>
    <t>Расходы на выплаты по оплате труда немун.служ. 66558*14+4%</t>
  </si>
  <si>
    <t>0113</t>
  </si>
  <si>
    <t>0804</t>
  </si>
  <si>
    <t>0103</t>
  </si>
  <si>
    <t>ВУС Телеком 750х12м</t>
  </si>
  <si>
    <t>администрация</t>
  </si>
  <si>
    <t>Мероприятия направленние на обеспечение безопасности ДД приобретение 2-х копл плакатов</t>
  </si>
  <si>
    <t>удаление сухостойных и больных деревьев</t>
  </si>
  <si>
    <t>223</t>
  </si>
  <si>
    <t>ВУС Основное средство</t>
  </si>
  <si>
    <t>226</t>
  </si>
  <si>
    <t>Осуществление мероприятий по содержанию ул.освещения Азурегос</t>
  </si>
  <si>
    <t>0102</t>
  </si>
  <si>
    <t>1077</t>
  </si>
  <si>
    <t>Система оповещ. Технич.обслуж 1раз КСЭОН</t>
  </si>
  <si>
    <t>Сувениры с атрибутикой (наркомания)призы на антинаркот.мероприятиях</t>
  </si>
  <si>
    <t>Всего расходов по бюджету</t>
  </si>
  <si>
    <t>Всего доходов по бюджету</t>
  </si>
  <si>
    <t>МП повышение квалифик. Мун.служ</t>
  </si>
  <si>
    <t>ДКР 116</t>
  </si>
  <si>
    <t>собственные</t>
  </si>
  <si>
    <t>условно утвержденные</t>
  </si>
  <si>
    <t>1084</t>
  </si>
  <si>
    <t xml:space="preserve">Расходы на выплаты по оплате труда мун.служ. </t>
  </si>
  <si>
    <t>Гарант Пожбезопасность 1200рб*12</t>
  </si>
  <si>
    <t>Терра сайт</t>
  </si>
  <si>
    <t>оплата уличного освещения квч 9,26</t>
  </si>
  <si>
    <t xml:space="preserve"> Осн. Фондов приобрет </t>
  </si>
  <si>
    <t>услуги связи междугор РТК 6000,0*2,4%=6144 ростелеком</t>
  </si>
  <si>
    <t xml:space="preserve">ЦентрИнформ сертифкат + ключи </t>
  </si>
  <si>
    <t>ЦентрИнформ 1х 1950+2550</t>
  </si>
  <si>
    <t>Отопление Лотэк 30,0трб*6м-в</t>
  </si>
  <si>
    <t xml:space="preserve">Создание условий для профессионального развития и подготовки кадров муниципальной </t>
  </si>
  <si>
    <t>Осуществление полномочий КМР на меропр. по содержанию автодорог1,718км*138,007руб.</t>
  </si>
  <si>
    <t>ЕИРЦ за услуги по начислению и сбору платы за найм (12мх520,00)</t>
  </si>
  <si>
    <t>07.05</t>
  </si>
  <si>
    <t>ЛенОблАйти 4000*12 Обслуживание компьютерной техники</t>
  </si>
  <si>
    <t>Почта Заказные письма,уведомления</t>
  </si>
  <si>
    <t>3.5.3</t>
  </si>
  <si>
    <t>2.4.4</t>
  </si>
  <si>
    <t>1.2.1</t>
  </si>
  <si>
    <t>1.2.9</t>
  </si>
  <si>
    <t>5.4.0</t>
  </si>
  <si>
    <t>8.5.3</t>
  </si>
  <si>
    <t>1.2.2</t>
  </si>
  <si>
    <t>2.4.7</t>
  </si>
  <si>
    <t>1083</t>
  </si>
  <si>
    <t>ПО "СоветникПроф"</t>
  </si>
  <si>
    <t>Договор 44-ФЗ 18000*12 Капранова</t>
  </si>
  <si>
    <t>Расходы на обеспечение функций органов МСУ членВзносы 2,7рб*1338чел</t>
  </si>
  <si>
    <t>Расходы возврат командиров. 150*2*16</t>
  </si>
  <si>
    <t xml:space="preserve">Эл.Энергия ПСК 4315квт*9,27рб </t>
  </si>
  <si>
    <t>ремонт авто (техобслуж) 4*8750</t>
  </si>
  <si>
    <t>Расходы на проведение юридической экспертизы нормативно правовых актов(Диверт 87закл*500рб)</t>
  </si>
  <si>
    <t xml:space="preserve">Расходы на проведение юридической экспертизы нормативно правовых актов (Диверт 50закл*500рб) </t>
  </si>
  <si>
    <t>8.7.0</t>
  </si>
  <si>
    <t>3.6.0</t>
  </si>
  <si>
    <t>8.5.2</t>
  </si>
  <si>
    <t>8.1.1</t>
  </si>
  <si>
    <t>98.9.09.14190</t>
  </si>
  <si>
    <t>1.1.1</t>
  </si>
  <si>
    <t>1.1.9</t>
  </si>
  <si>
    <t>7.3.0</t>
  </si>
  <si>
    <t>Система оповещ. абон.плата 2,3тр*12м-в КСЭОН</t>
  </si>
  <si>
    <r>
      <t>Ремонт автомобильных дорог общего пользования местного значения МБ софинансирование( Сухое: от съезда  до ФАПа; д. Кобона :ул. Набережная реки Кобона от 2 дом.; д. Кобона :ул. Староладожский канал 2 линия от моста до музея.)</t>
    </r>
    <r>
      <rPr>
        <b/>
        <sz val="7"/>
        <rFont val="Times New Roman"/>
        <family val="1"/>
        <charset val="204"/>
      </rPr>
      <t>местн.бт</t>
    </r>
  </si>
  <si>
    <r>
      <t xml:space="preserve">Ремонт автомобильных дорог общего пользования местного значения (Сухое: от съезда  до ФАПа; д. Кобона :ул. Набережная реки Кобона от 2 дом.; д. Кобона :ул. Староладожский канал 2 линия от моста до музея.) </t>
    </r>
    <r>
      <rPr>
        <b/>
        <sz val="7"/>
        <rFont val="Times New Roman"/>
        <family val="1"/>
        <charset val="204"/>
      </rPr>
      <t>Обл бт</t>
    </r>
  </si>
  <si>
    <t>Мероприятия по содержанию дорог общего пользования(расчистка, профилирование внутри деревень)</t>
  </si>
  <si>
    <t>Мероприятия в области жилищного хозяйства (ремонт жилфонда)</t>
  </si>
  <si>
    <t>98.9.09.15010</t>
  </si>
  <si>
    <t>снижение затрат по уличн. освещению приобретение обор-ия и ламп ул 100т.р. Освещен+СИП(пятижильный кабель) 250 т.р.</t>
  </si>
  <si>
    <t>содерж детск.площ.краска 5,0тр,содерж.памятн5,0тр, покраска,посадка цветов, проведение субботника 10,0тр</t>
  </si>
  <si>
    <t>Мероприятия в области жилищного хозяйства</t>
  </si>
  <si>
    <t>мероприятия по благоустройству</t>
  </si>
  <si>
    <r>
      <t xml:space="preserve">чистка колодцев 4*15тр,дезинф </t>
    </r>
    <r>
      <rPr>
        <b/>
        <sz val="8"/>
        <rFont val="Times New Roman"/>
        <family val="1"/>
        <charset val="204"/>
      </rPr>
      <t>инвест.программа</t>
    </r>
  </si>
  <si>
    <t>Субсидии юрлицам на возмещение части затрат на банно-прачечные услуги</t>
  </si>
  <si>
    <t>Развитие и совершенствование муниципальной службы</t>
  </si>
  <si>
    <t>приобретение новогодних уличных гирлянд</t>
  </si>
  <si>
    <r>
      <t>Увеличение стоимости прочих оборотных запасов (материалов)+</t>
    </r>
    <r>
      <rPr>
        <sz val="7"/>
        <color rgb="FFFF0000"/>
        <rFont val="Times New Roman"/>
        <family val="1"/>
        <charset val="204"/>
      </rPr>
      <t>10000,00 цвет</t>
    </r>
    <r>
      <rPr>
        <sz val="7"/>
        <rFont val="Times New Roman"/>
        <family val="1"/>
        <charset val="204"/>
      </rPr>
      <t>ы</t>
    </r>
  </si>
  <si>
    <t>Установка знаков безопасности на воде (3х1000)</t>
  </si>
  <si>
    <r>
      <t>Анализ питьевой воды</t>
    </r>
    <r>
      <rPr>
        <b/>
        <sz val="8"/>
        <rFont val="Times New Roman"/>
        <family val="1"/>
        <charset val="204"/>
      </rPr>
      <t xml:space="preserve"> инвест.программа</t>
    </r>
  </si>
  <si>
    <t>2024 год</t>
  </si>
  <si>
    <t xml:space="preserve">созданию мест (площадок) накопления твердых коммунальных отходов </t>
  </si>
  <si>
    <t>игровой инвентарь</t>
  </si>
  <si>
    <t>200</t>
  </si>
  <si>
    <t>67.1.09.00150</t>
  </si>
  <si>
    <t>67.3.09.00150</t>
  </si>
  <si>
    <t>67.4.09.00150</t>
  </si>
  <si>
    <t>210</t>
  </si>
  <si>
    <t>220</t>
  </si>
  <si>
    <t>98.9.09.10310</t>
  </si>
  <si>
    <t>631</t>
  </si>
  <si>
    <t>312</t>
  </si>
  <si>
    <t>акцизы</t>
  </si>
  <si>
    <t>снять с КР 116</t>
  </si>
  <si>
    <t>=СУММ(K74:K81)</t>
  </si>
  <si>
    <t>2024</t>
  </si>
  <si>
    <t>2025</t>
  </si>
  <si>
    <t>ЦентрИнформ 1х 1000,00</t>
  </si>
  <si>
    <t>ТЕРРА сайт 7800х4;</t>
  </si>
  <si>
    <t>ПО Технокад 1х22000</t>
  </si>
  <si>
    <t>мощ.срво8х200;Мусорн.мешк7х12х50;М/Мбольш3х110;шпагат1х300;оград.лента1х360;</t>
  </si>
  <si>
    <t>диски/м4х4000;аккумуля/м1х5000</t>
  </si>
  <si>
    <t>Расходы на матер.запасы и запчасти</t>
  </si>
  <si>
    <t>Расходы на матер.запасы и запчасти (флагРоссии20х700;Скоросш100х30;флэш7х700;)</t>
  </si>
  <si>
    <t>бумагаА425пх380;картриджи,15х1800;Ручкигел21х1х560;блок10х120;регистр20х316;;ежедн7х710;Календ7х150</t>
  </si>
  <si>
    <t>бумагаА425пх380;картриджи,15х1800;Ручкигел21х1х560;блок10х120;склейккраем7х240;регистр30х316;канцнабор7х700;ежедн7х842;Календ7х300;дискиа/м4х3555;аккамула/м1х3500;мощ.срво8х200;Мусорн.мешк7х12х50;М/Мбольш3х110;шпагат1х300;оград.лента1х360;флагРоссии4х700;Скоросш100х20;флэш7х700;</t>
  </si>
  <si>
    <t>Гуп "ЛеноблИнвентаризация" получение сведения (братские захоронение) 1600*2</t>
  </si>
  <si>
    <t>ТЕРРА создание и поддержка соц. Сетей VK и Одноклассники 2х14 000,00 руб.</t>
  </si>
  <si>
    <t>Проф.осмотр(Андромеда)6 чел*7300</t>
  </si>
  <si>
    <t>15.4.01.13490</t>
  </si>
  <si>
    <t>Страховка пожарн.машины (1х8000)</t>
  </si>
  <si>
    <t>Услуги связи</t>
  </si>
  <si>
    <r>
      <t>Уплата государственной пошлины в суд 6000 + нотариус госпошлина(выморочн. имущеста)</t>
    </r>
    <r>
      <rPr>
        <sz val="7"/>
        <color rgb="FFFF0000"/>
        <rFont val="Times New Roman"/>
        <family val="1"/>
        <charset val="204"/>
      </rPr>
      <t xml:space="preserve"> 3000</t>
    </r>
  </si>
  <si>
    <t>15.4.02.13120</t>
  </si>
  <si>
    <t>15.4.02.13130</t>
  </si>
  <si>
    <t>приобретение мотопомп 2*25000,+ рынды</t>
  </si>
  <si>
    <t>Опашка насел.пункт(20,0)-Обеспечение пожарной безопасности на территории Суховского сельского поселения</t>
  </si>
  <si>
    <t>Чистка пожарных водоемов-Обеспечение пожарной безопасности на территории Суховского сельского поселения</t>
  </si>
  <si>
    <t>Поддержка в постоянной готовности водоисточников-Обеспечение пожарной безопасности на территории Суховского сельского поселения</t>
  </si>
  <si>
    <t>Оборудование подъезда с площадками к естественным водоисточникам-Обеспечение пожарной безопасности на территории Суховского сельского поселения</t>
  </si>
  <si>
    <t>приобретение знаков безопасности на воде (3х1000)+ приобретение плакатов по ЧС</t>
  </si>
  <si>
    <t>18.4.01.10500</t>
  </si>
  <si>
    <t>97.4.01.14670</t>
  </si>
  <si>
    <t>По борьбе с борщевиком Сосновского МБ без области</t>
  </si>
  <si>
    <t>07.07</t>
  </si>
  <si>
    <t>Мероприятия по организации временного трудоустройства несовершеннолетних граждан в возрасте от 14 до 18 лет в свободное от учебы время</t>
  </si>
  <si>
    <t>15.4.03.13240</t>
  </si>
  <si>
    <t>4Н.4.01.13610</t>
  </si>
  <si>
    <t>82.4.01.06510</t>
  </si>
  <si>
    <t>50.8.01.S4790    Облбт</t>
  </si>
  <si>
    <t>50.8.01.S4790   Местнбт</t>
  </si>
  <si>
    <t>70.0.09.0.0000</t>
  </si>
  <si>
    <t>50.4.01.15350</t>
  </si>
  <si>
    <t>50.4.01.15360</t>
  </si>
  <si>
    <t>50.4.01.15510</t>
  </si>
  <si>
    <r>
      <t xml:space="preserve">дезинсекция. </t>
    </r>
    <r>
      <rPr>
        <b/>
        <sz val="8"/>
        <rFont val="Times New Roman"/>
        <family val="1"/>
        <charset val="204"/>
      </rPr>
      <t xml:space="preserve"> инвест.программа (</t>
    </r>
    <r>
      <rPr>
        <sz val="8"/>
        <rFont val="Times New Roman"/>
        <family val="1"/>
        <charset val="204"/>
      </rPr>
      <t>детские плошадки)</t>
    </r>
  </si>
  <si>
    <r>
      <t xml:space="preserve">дезинсекция.  </t>
    </r>
    <r>
      <rPr>
        <b/>
        <sz val="8"/>
        <rFont val="Times New Roman"/>
        <family val="1"/>
        <charset val="204"/>
      </rPr>
      <t>инвест.программа</t>
    </r>
    <r>
      <rPr>
        <sz val="8"/>
        <rFont val="Times New Roman"/>
        <family val="1"/>
        <charset val="204"/>
      </rPr>
      <t xml:space="preserve"> (мест захоронения)</t>
    </r>
  </si>
  <si>
    <t>98.9.09.15340</t>
  </si>
  <si>
    <t xml:space="preserve"> организации сбора и вывоза мусора (несанкцион.свалки (300 т.р.)+утилиз.ламп 8,0тр)</t>
  </si>
  <si>
    <t>содержание конт. Площадок (програма-100т.р. + бюджет ЖКХ)</t>
  </si>
  <si>
    <t>50.4.01.15310</t>
  </si>
  <si>
    <t>АО "УК по обращению с отходами в Ленинградской области"</t>
  </si>
  <si>
    <t xml:space="preserve"> 1С 1500х12 (Словак Л.)</t>
  </si>
  <si>
    <t>16.4.01.95010</t>
  </si>
  <si>
    <t>16.4.01.14220</t>
  </si>
  <si>
    <t>16.4.02.14750</t>
  </si>
  <si>
    <t>98.9.09.15500.</t>
  </si>
  <si>
    <r>
      <t xml:space="preserve">Актуализация схем теплоснабжения </t>
    </r>
    <r>
      <rPr>
        <b/>
        <sz val="8"/>
        <rFont val="Times New Roman"/>
        <family val="1"/>
        <charset val="204"/>
      </rPr>
      <t>(ЭнергияПрайм</t>
    </r>
    <r>
      <rPr>
        <sz val="8"/>
        <rFont val="Times New Roman"/>
        <family val="1"/>
        <charset val="204"/>
      </rPr>
      <t>) (програма благойстройство)</t>
    </r>
  </si>
  <si>
    <t>ШКОЛА 1 сентября -6 т.р.; 4 т.р. 31 мая -3т.р.,6 т.р.  +   Новогодние подарки</t>
  </si>
  <si>
    <t>Ветераны ВОВ (апрель)</t>
  </si>
  <si>
    <t>Организация и проведение мероприятий в сфере культуры</t>
  </si>
  <si>
    <t>(Цветы)призы, подарки</t>
  </si>
  <si>
    <t>2025 год</t>
  </si>
  <si>
    <t>УК с отходами Вывоз мусора 12м*260</t>
  </si>
  <si>
    <t>Венки и цветы для возложения на захоронение 4бв*4000, 3мв*1500 , 2кор*2500</t>
  </si>
  <si>
    <t>Покос териториий братских захоронений и територии ЦСДК  д. Выстав и д. Лаврово</t>
  </si>
  <si>
    <t>2.2.6/2.2.5</t>
  </si>
  <si>
    <r>
      <t>Расколка дров для СДК д.Выстав(12куб-30т.р.) + СДК д. Лаврова(5 куб.-13т.р)</t>
    </r>
    <r>
      <rPr>
        <sz val="7"/>
        <color rgb="FFFF0000"/>
        <rFont val="Times New Roman"/>
        <family val="1"/>
        <charset val="204"/>
      </rPr>
      <t xml:space="preserve"> с налогами  руки+НДФЛ 12070 и стр взн 3270</t>
    </r>
  </si>
  <si>
    <t>Расходы по электроэнергии   5500квт*9,1рб</t>
  </si>
  <si>
    <t>750</t>
  </si>
  <si>
    <t xml:space="preserve"> Почтап подписка Вести (3 800 * 2)</t>
  </si>
  <si>
    <t>Расходы на Консультант-плюс на 3 мес</t>
  </si>
  <si>
    <t>Дог.подряда 52080х4,отпуска водителя (30642,57),отпуска уборщица(10690,72),</t>
  </si>
  <si>
    <t xml:space="preserve">Покупка с установкой Электрический кабель для обогрева водопровода </t>
  </si>
  <si>
    <t>Покупка с установкой камеры уличного освещения</t>
  </si>
  <si>
    <t xml:space="preserve">Увеличение стоимости МЗ однократного </t>
  </si>
  <si>
    <t>8002200000</t>
  </si>
  <si>
    <t>1N.4.01.S4770</t>
  </si>
  <si>
    <t>70.0.15.0.0000</t>
  </si>
  <si>
    <t>ЦСДК</t>
  </si>
  <si>
    <t>Универсальный отчет по планированию расходов (Утвержденный бюджет на 2024-2026)</t>
  </si>
  <si>
    <t>2026</t>
  </si>
  <si>
    <t>услуги связи 11500,0*12=136 626,84(0104,0203)Ростелеком</t>
  </si>
  <si>
    <t>Пульс-Про 1600х4;  (+5,5%)</t>
  </si>
  <si>
    <t>Теловижн 3500*9</t>
  </si>
  <si>
    <t>Короткова  12м*15135,00</t>
  </si>
  <si>
    <t>Кречетова   12м*15135,00</t>
  </si>
  <si>
    <t>Золотинкина   12м*15142,00</t>
  </si>
  <si>
    <t>ЦАСПИ д. Выстав 12м*8300</t>
  </si>
  <si>
    <t>ЦАСПИ д. Лаврово  12м*8300</t>
  </si>
  <si>
    <t>01.07</t>
  </si>
  <si>
    <t>Обеспечение проведения выборов и референдумов</t>
  </si>
  <si>
    <t>98.9.09.10200</t>
  </si>
  <si>
    <t>8.8.0</t>
  </si>
  <si>
    <t>Гарант д. Выстав 12м*4140</t>
  </si>
  <si>
    <t>Гарант д. Лаврово  12м*1570</t>
  </si>
  <si>
    <t>147-оз "О старостах"  Модернизация уличного освещения в д. Колосарь и д. Ручьи. Областной бюджет.</t>
  </si>
  <si>
    <t>147-оз "О старостах"  Модернизация уличного освещения в д. Колосарь и д. Ручьи. Местный бюджет.</t>
  </si>
  <si>
    <r>
      <t xml:space="preserve">Реализация областного закона от 15 января 2018 года № 3-оз </t>
    </r>
    <r>
      <rPr>
        <b/>
        <sz val="7"/>
        <rFont val="Times New Roman"/>
        <family val="1"/>
        <charset val="204"/>
      </rPr>
      <t>Приобретение и установка 2 детский спортивных комплексов на детскую плошадку в д. Сухое у мун. Многокварт. Домов №5 и №7.</t>
    </r>
    <r>
      <rPr>
        <sz val="7"/>
        <rFont val="Times New Roman"/>
        <family val="1"/>
        <charset val="204"/>
      </rPr>
      <t xml:space="preserve"> </t>
    </r>
  </si>
  <si>
    <r>
      <t xml:space="preserve">Реализация областного закона от 15 января 2018 года № 3-оз </t>
    </r>
    <r>
      <rPr>
        <b/>
        <sz val="7"/>
        <rFont val="Times New Roman"/>
        <family val="1"/>
        <charset val="204"/>
      </rPr>
      <t>Благоустройство подъездов в муниципальных многоквартирных домах №5 и №7 в  д. Сухое.</t>
    </r>
  </si>
  <si>
    <r>
      <t xml:space="preserve">Реализация областного закона от 15 января 2018 года № 3-оз </t>
    </r>
    <r>
      <rPr>
        <b/>
        <sz val="7"/>
        <rFont val="Times New Roman"/>
        <family val="1"/>
        <charset val="204"/>
      </rPr>
      <t>Благоустройство площадки (места) для выгула домашних животных в д. Сухое: -установка информационных указателей и ограждения с калиткой на площадке (места) для выгула домашних животных в д. Сухое</t>
    </r>
  </si>
  <si>
    <t>Реализация областного закона от 15 января 2018 года № 3-оз Отсыпка ЩПС участка дороги общего пользования местного значения в д. Сухое на ул. Поляково поле</t>
  </si>
  <si>
    <t>Мероприятия в области жилищного хозяйства (Капремонт жилфонда 11,88 *2480,50кв.м*12м-ц)</t>
  </si>
  <si>
    <t>Приобретение носимых средств оповещения 12 шт</t>
  </si>
  <si>
    <t>98.9.09.13780</t>
  </si>
  <si>
    <t>Установка и приобретение пожарных указателей (рынды)</t>
  </si>
  <si>
    <t>пожарные запчасти,рукава 15,0 +указатели15,0</t>
  </si>
  <si>
    <t>Приобретение МЗ для содержания и обслуживания мотопомп (пожарные запчасти,рукава 15,0)</t>
  </si>
  <si>
    <t>Мероприятия по ремонту дорог общего пользования местного значения внутри населенного пункта д. Леднево от д. 30 до д. 74, протяженность 0,529 км, площадь 1587 кв. м.</t>
  </si>
  <si>
    <t>16.1.01.14180</t>
  </si>
  <si>
    <t>Мероприятия по ремонту дорог общего пользования местного значения внутри населенного пункта д. Бор от съезжа с региональной дороги Лаврово-Сухое-Кобона.  Д. Кобона, Новоладожский канал 4 линия от д. 41 до д. 57</t>
  </si>
  <si>
    <t>Мероприятия по ремонту дорог общего пользования местного значения внутри населенного пункта   Д. Кобона,</t>
  </si>
  <si>
    <r>
      <t>Услуги нотариуса оформление выморочн.им-ва 2 х</t>
    </r>
    <r>
      <rPr>
        <sz val="8"/>
        <color rgb="FFFF0000"/>
        <rFont val="Times New Roman"/>
        <family val="1"/>
        <charset val="204"/>
      </rPr>
      <t>2500</t>
    </r>
  </si>
  <si>
    <t>2026 год</t>
  </si>
  <si>
    <t>Приобретение и установка детской площадки у МКУК "ЦСДК д. Выстав" по адресу д. Выстав 46, Кировский район, ЛО</t>
  </si>
  <si>
    <t>1089</t>
  </si>
  <si>
    <t>Замена электросветильников в зрительном зале, фойе и кабинете директора, установка сценического света МКУК "ЦСДК д. Выстав" по адресу д. Выстав 46, Кировский район, ЛО</t>
  </si>
  <si>
    <t>Приобретение компютера в сборе, принтер цветной МКУК "ЦСДК д. Выстав" по адресу д. Выстав 46, Кировский район, ЛО</t>
  </si>
  <si>
    <t>Приобретение костюмов Деда Мороза и Снегурочки МКУК "ЦСДК д. Выстав" по адресу д. Выстав 46, Кировский район, ЛО</t>
  </si>
  <si>
    <t>Приобретение искусскуственной новогодней или с ограждением МКУК "ЦСДК д. Выстав" по адресу д. Выстав 46, Кировский район, ЛО</t>
  </si>
  <si>
    <t>Увеличение стоимости ОС,шкаф/стойка для концертных костюмов</t>
  </si>
  <si>
    <t>ДЕПУТАТСКИЕ</t>
  </si>
  <si>
    <t>Расходы на услуги в целях обеспечения публикации муниципальных правовых актов 12000 кв.см х 7,82 руб.(Газета Ладога)</t>
  </si>
  <si>
    <t>1N.4.01.S4770                            Мест. Бюджет</t>
  </si>
  <si>
    <t>1N.4.01.S4770                            Обл. Бюджет</t>
  </si>
  <si>
    <t xml:space="preserve">147-оз "О старостах"  Установка системы оповещения в д. Сандела у д. 8  </t>
  </si>
  <si>
    <t xml:space="preserve">147-оз "О старостах"  Строительство пожарного резервуара в д. Кобона, д. Ручьи благоустройство пожарных подъездов в д. Кобона, ул. Новоладожский канал 3 линия, д. Бор, д. Ручьи. </t>
  </si>
  <si>
    <t>1N.4.01.S4770                               Местный бюджет.</t>
  </si>
  <si>
    <t>1N.4.01.S4770                            Областной бюджет</t>
  </si>
  <si>
    <t>147-оз "О старостах" Приобретение щебеночно-песчаной смеси для ямочного ремонта участка дорог, частичная подсыпка и разравнивание щебеночно-песчаной смеси д. Выстав и д. Леднево,</t>
  </si>
  <si>
    <t>1N.4.01.S4770                            Местный бюджет</t>
  </si>
  <si>
    <t xml:space="preserve">147-оз "О старостах"  Частичная подсыпка и разравнивание щебеночно-песчаной смеси д. Выстав и д. Леднево,( тер. Веретье). </t>
  </si>
  <si>
    <r>
      <rPr>
        <sz val="8"/>
        <color rgb="FFFF0000"/>
        <rFont val="Times New Roman"/>
        <family val="1"/>
        <charset val="204"/>
      </rPr>
      <t>косьба газонов 45,0 тр+</t>
    </r>
    <r>
      <rPr>
        <sz val="8"/>
        <rFont val="Times New Roman"/>
        <family val="1"/>
        <charset val="204"/>
      </rPr>
      <t xml:space="preserve">поверкаузла учета </t>
    </r>
    <r>
      <rPr>
        <sz val="8"/>
        <color rgb="FFFF0000"/>
        <rFont val="Times New Roman"/>
        <family val="1"/>
        <charset val="204"/>
      </rPr>
      <t>20,0</t>
    </r>
    <r>
      <rPr>
        <sz val="8"/>
        <rFont val="Times New Roman"/>
        <family val="1"/>
        <charset val="204"/>
      </rPr>
      <t>тр</t>
    </r>
    <r>
      <rPr>
        <sz val="8"/>
        <color rgb="FFFF0000"/>
        <rFont val="Times New Roman"/>
        <family val="1"/>
        <charset val="204"/>
      </rPr>
      <t xml:space="preserve"> (жкх-косьба-88440,00+97284,00+107012,40)</t>
    </r>
  </si>
  <si>
    <t>23-51180-00000-00000</t>
  </si>
  <si>
    <t>МБТ</t>
  </si>
  <si>
    <t>Расходы на кадастр регистр братских захорон 2кад*20000</t>
  </si>
  <si>
    <t>98.9.09.10300</t>
  </si>
  <si>
    <t>7.2.1</t>
  </si>
  <si>
    <t>Лотэк, опалта за теплоэнергии за здание пож. Депо</t>
  </si>
  <si>
    <t>90.2.15.0.0000</t>
  </si>
  <si>
    <t>80.0.32.0.0000</t>
  </si>
  <si>
    <t>90.1.19.0.0000</t>
  </si>
  <si>
    <t>4И.4.01.S4660   Местн бт</t>
  </si>
  <si>
    <t>4И.4.01.S4660   Областной бт</t>
  </si>
  <si>
    <t>4И.4.01.S4660       Обл бт</t>
  </si>
  <si>
    <t>98.9.09.12510</t>
  </si>
  <si>
    <t>00.0.04.0.0000</t>
  </si>
  <si>
    <t>19.4.02.11590</t>
  </si>
  <si>
    <t>19.4.03.11600</t>
  </si>
  <si>
    <t>16.4.01.14230</t>
  </si>
  <si>
    <t>19.4.01.S0360</t>
  </si>
  <si>
    <t>19.4.01.00160</t>
  </si>
  <si>
    <t>19.4.01.S4840                     Обл. бюдж.</t>
  </si>
  <si>
    <t>19.4.01.S4840                     Местн. бюдж.</t>
  </si>
  <si>
    <t>98.9.09.15460</t>
  </si>
  <si>
    <t>Благоустройства части набережной р. Кобона</t>
  </si>
  <si>
    <t>98.9.09.95040                  Местн. Бюдж.</t>
  </si>
  <si>
    <t>98.9.09.95040              Обл. Бюдж.</t>
  </si>
  <si>
    <t>90.1.04.0.0000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</si>
</sst>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0.00000000000"/>
    <numFmt numFmtId="166" formatCode="0.000000000000"/>
  </numFmts>
  <fonts count="32">
    <font>
      <sz val="10"/>
      <name val="Arial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9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"/>
      <family val="2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9"/>
      <name val="MS Sans Serif"/>
      <family val="2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/>
      <top style="dotted">
        <color indexed="64"/>
      </top>
      <bottom style="dotted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/>
      <bottom/>
      <diagonal/>
    </border>
    <border diagonalUp="1" diagonalDown="1">
      <left style="dotted">
        <color indexed="64"/>
      </left>
      <right style="dotted">
        <color indexed="64"/>
      </right>
      <top/>
      <bottom/>
      <diagonal/>
    </border>
    <border diagonalUp="1" diagonalDown="1"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 diagonalUp="1" diagonalDown="1"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Up="1" diagonalDown="1"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/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/>
      <bottom style="dotted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/>
      <right/>
      <top/>
      <bottom style="dotted">
        <color indexed="64"/>
      </bottom>
      <diagonal/>
    </border>
    <border diagonalUp="1" diagonalDown="1"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 diagonalUp="1" diagonalDown="1"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2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164" fontId="2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49" fontId="4" fillId="0" borderId="14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0" fillId="0" borderId="0" xfId="0" applyNumberFormat="1"/>
    <xf numFmtId="0" fontId="17" fillId="0" borderId="0" xfId="0" applyFont="1"/>
    <xf numFmtId="0" fontId="21" fillId="0" borderId="0" xfId="0" applyFont="1"/>
    <xf numFmtId="0" fontId="9" fillId="0" borderId="0" xfId="0" applyFont="1" applyAlignment="1">
      <alignment horizontal="center"/>
    </xf>
    <xf numFmtId="0" fontId="22" fillId="0" borderId="0" xfId="0" applyFont="1"/>
    <xf numFmtId="49" fontId="16" fillId="0" borderId="6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164" fontId="23" fillId="0" borderId="0" xfId="0" applyNumberFormat="1" applyFont="1"/>
    <xf numFmtId="49" fontId="24" fillId="0" borderId="2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center" vertical="center" wrapText="1"/>
    </xf>
    <xf numFmtId="49" fontId="15" fillId="0" borderId="7" xfId="1" applyNumberFormat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9" fillId="0" borderId="42" xfId="0" applyFont="1" applyBorder="1"/>
    <xf numFmtId="49" fontId="15" fillId="0" borderId="43" xfId="0" applyNumberFormat="1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" fontId="15" fillId="0" borderId="41" xfId="0" applyNumberFormat="1" applyFont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" fontId="15" fillId="0" borderId="39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vertical="center" wrapText="1"/>
    </xf>
    <xf numFmtId="4" fontId="16" fillId="0" borderId="8" xfId="1" applyNumberFormat="1" applyFont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 wrapText="1"/>
    </xf>
    <xf numFmtId="4" fontId="16" fillId="0" borderId="32" xfId="0" applyNumberFormat="1" applyFont="1" applyBorder="1" applyAlignment="1">
      <alignment horizontal="center" vertical="center" wrapText="1"/>
    </xf>
    <xf numFmtId="4" fontId="16" fillId="0" borderId="3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6" fillId="0" borderId="0" xfId="0" applyFont="1"/>
    <xf numFmtId="4" fontId="16" fillId="0" borderId="19" xfId="0" applyNumberFormat="1" applyFont="1" applyBorder="1" applyAlignment="1">
      <alignment horizontal="right" vertical="center" wrapText="1"/>
    </xf>
    <xf numFmtId="4" fontId="16" fillId="0" borderId="20" xfId="0" applyNumberFormat="1" applyFont="1" applyBorder="1" applyAlignment="1">
      <alignment horizontal="right" vertical="center" wrapText="1"/>
    </xf>
    <xf numFmtId="4" fontId="16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9" fontId="16" fillId="0" borderId="0" xfId="0" applyNumberFormat="1" applyFont="1"/>
    <xf numFmtId="0" fontId="16" fillId="0" borderId="2" xfId="0" applyFont="1" applyBorder="1"/>
    <xf numFmtId="4" fontId="16" fillId="0" borderId="2" xfId="0" applyNumberFormat="1" applyFont="1" applyBorder="1"/>
    <xf numFmtId="4" fontId="16" fillId="0" borderId="2" xfId="0" applyNumberFormat="1" applyFont="1" applyBorder="1" applyAlignment="1">
      <alignment horizontal="center" vertical="center"/>
    </xf>
    <xf numFmtId="0" fontId="22" fillId="0" borderId="2" xfId="0" applyFont="1" applyBorder="1"/>
    <xf numFmtId="4" fontId="0" fillId="0" borderId="2" xfId="0" applyNumberFormat="1" applyBorder="1"/>
    <xf numFmtId="4" fontId="9" fillId="0" borderId="2" xfId="0" applyNumberFormat="1" applyFont="1" applyBorder="1"/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4" fontId="10" fillId="2" borderId="5" xfId="0" applyNumberFormat="1" applyFont="1" applyFill="1" applyBorder="1" applyAlignment="1">
      <alignment horizontal="right"/>
    </xf>
    <xf numFmtId="49" fontId="21" fillId="3" borderId="17" xfId="0" applyNumberFormat="1" applyFont="1" applyFill="1" applyBorder="1" applyAlignment="1">
      <alignment horizontal="center"/>
    </xf>
    <xf numFmtId="49" fontId="10" fillId="3" borderId="17" xfId="0" applyNumberFormat="1" applyFont="1" applyFill="1" applyBorder="1" applyAlignment="1">
      <alignment horizontal="center"/>
    </xf>
    <xf numFmtId="49" fontId="11" fillId="3" borderId="17" xfId="0" applyNumberFormat="1" applyFont="1" applyFill="1" applyBorder="1" applyAlignment="1">
      <alignment horizontal="center"/>
    </xf>
    <xf numFmtId="4" fontId="10" fillId="3" borderId="18" xfId="0" applyNumberFormat="1" applyFont="1" applyFill="1" applyBorder="1" applyAlignment="1">
      <alignment horizontal="right"/>
    </xf>
    <xf numFmtId="4" fontId="6" fillId="3" borderId="18" xfId="0" applyNumberFormat="1" applyFont="1" applyFill="1" applyBorder="1" applyAlignment="1">
      <alignment horizontal="right"/>
    </xf>
    <xf numFmtId="49" fontId="21" fillId="4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righ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 wrapText="1"/>
    </xf>
    <xf numFmtId="4" fontId="15" fillId="4" borderId="8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4" fontId="17" fillId="0" borderId="0" xfId="0" applyNumberFormat="1" applyFont="1"/>
    <xf numFmtId="4" fontId="16" fillId="0" borderId="21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16" fillId="0" borderId="2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4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 wrapText="1"/>
    </xf>
    <xf numFmtId="4" fontId="16" fillId="0" borderId="46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 vertical="center" wrapText="1"/>
    </xf>
    <xf numFmtId="4" fontId="16" fillId="0" borderId="47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15" xfId="1" applyNumberFormat="1" applyFont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2" fillId="0" borderId="0" xfId="0" applyNumberFormat="1" applyFont="1"/>
    <xf numFmtId="4" fontId="16" fillId="0" borderId="13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4" fontId="15" fillId="5" borderId="15" xfId="0" applyNumberFormat="1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5" fillId="5" borderId="21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15" fillId="4" borderId="13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 wrapText="1"/>
    </xf>
    <xf numFmtId="49" fontId="16" fillId="6" borderId="7" xfId="0" applyNumberFormat="1" applyFont="1" applyFill="1" applyBorder="1" applyAlignment="1">
      <alignment horizontal="center" vertical="center" wrapText="1"/>
    </xf>
    <xf numFmtId="4" fontId="16" fillId="6" borderId="15" xfId="0" applyNumberFormat="1" applyFont="1" applyFill="1" applyBorder="1" applyAlignment="1">
      <alignment horizontal="center" vertical="center" wrapText="1"/>
    </xf>
    <xf numFmtId="4" fontId="16" fillId="6" borderId="13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Border="1" applyAlignment="1">
      <alignment horizontal="center" vertical="center" wrapText="1"/>
    </xf>
    <xf numFmtId="4" fontId="16" fillId="6" borderId="7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right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15" fillId="6" borderId="24" xfId="0" applyNumberFormat="1" applyFont="1" applyFill="1" applyBorder="1" applyAlignment="1">
      <alignment horizontal="center" vertical="center" wrapText="1"/>
    </xf>
    <xf numFmtId="49" fontId="15" fillId="6" borderId="25" xfId="0" applyNumberFormat="1" applyFont="1" applyFill="1" applyBorder="1" applyAlignment="1">
      <alignment horizontal="center" vertical="center" wrapText="1"/>
    </xf>
    <xf numFmtId="49" fontId="16" fillId="6" borderId="22" xfId="0" applyNumberFormat="1" applyFont="1" applyFill="1" applyBorder="1" applyAlignment="1">
      <alignment horizontal="center" vertical="center" wrapText="1"/>
    </xf>
    <xf numFmtId="49" fontId="16" fillId="6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0" fillId="0" borderId="0" xfId="0"/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CCFF"/>
      <color rgb="FFFF5050"/>
      <color rgb="FF00FFFF"/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4228.39442\&#1055;&#1056;&#1054;&#1045;&#1050;&#1058;%20&#1044;&#1054;&#1061;&#1054;&#1044;&#1054;&#1042;%202024-2026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1;&#1102;&#1076;&#1078;&#1077;&#1090;\&#1041;&#1070;&#1044;&#1046;&#1045;&#1058;%202024%20&#1075;\&#1044;&#1054;&#1061;&#1054;&#1044;&#1067;\&#1055;&#1056;&#1054;&#1045;&#1050;&#1058;%20&#1044;&#1054;&#1061;&#1054;&#1044;&#1054;&#1042;%202023-25&#1075;.%20(&#1074;&#1077;&#1088;&#1089;&#1080;&#1103;%20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ЧБ"/>
    </sheetNames>
    <sheetDataSet>
      <sheetData sheetId="0">
        <row r="33">
          <cell r="H33">
            <v>25807657.460000001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ЧБ"/>
    </sheetNames>
    <sheetDataSet>
      <sheetData sheetId="0">
        <row r="32">
          <cell r="I32">
            <v>17770247.460000001</v>
          </cell>
          <cell r="J32">
            <v>17663327.460000001</v>
          </cell>
        </row>
        <row r="36">
          <cell r="H36">
            <v>6398903.46</v>
          </cell>
          <cell r="I36">
            <v>1580103.46</v>
          </cell>
          <cell r="J36">
            <v>1037003.46</v>
          </cell>
        </row>
        <row r="42">
          <cell r="H42">
            <v>14137654</v>
          </cell>
          <cell r="I42">
            <v>13839744</v>
          </cell>
          <cell r="J42">
            <v>14252424</v>
          </cell>
        </row>
        <row r="44">
          <cell r="H44">
            <v>2271100</v>
          </cell>
          <cell r="I44">
            <v>2350400</v>
          </cell>
          <cell r="J44">
            <v>2373900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51"/>
  <sheetViews>
    <sheetView showGridLines="0" tabSelected="1" zoomScale="145" zoomScaleNormal="145" workbookViewId="0">
      <selection activeCell="O240" sqref="O240"/>
    </sheetView>
  </sheetViews>
  <sheetFormatPr defaultRowHeight="12.75" customHeight="1"/>
  <cols>
    <col min="1" max="1" width="8" customWidth="1"/>
    <col min="2" max="2" width="26.28515625" style="10" customWidth="1"/>
    <col min="3" max="3" width="12.28515625" customWidth="1"/>
    <col min="4" max="4" width="8.7109375" customWidth="1"/>
    <col min="5" max="5" width="8.28515625" customWidth="1"/>
    <col min="6" max="6" width="9.85546875" style="17" customWidth="1"/>
    <col min="7" max="8" width="8.140625" style="17" customWidth="1"/>
    <col min="9" max="9" width="8" style="17" customWidth="1"/>
    <col min="10" max="10" width="12.85546875" hidden="1" customWidth="1"/>
    <col min="11" max="11" width="13.5703125" customWidth="1"/>
    <col min="12" max="12" width="11.42578125" style="12" customWidth="1"/>
    <col min="13" max="13" width="11" style="12" customWidth="1"/>
    <col min="14" max="14" width="16" bestFit="1" customWidth="1"/>
    <col min="15" max="15" width="17.140625" customWidth="1"/>
    <col min="16" max="16" width="11.7109375" bestFit="1" customWidth="1"/>
  </cols>
  <sheetData>
    <row r="1" spans="1:15" ht="13.15" customHeight="1">
      <c r="A1" s="1" t="s">
        <v>1</v>
      </c>
      <c r="B1" s="9"/>
      <c r="C1" s="2"/>
      <c r="D1" s="2"/>
    </row>
    <row r="2" spans="1:15">
      <c r="A2" s="3" t="s">
        <v>0</v>
      </c>
      <c r="E2" s="4"/>
      <c r="F2" s="27"/>
      <c r="G2" s="28"/>
      <c r="H2" s="29"/>
    </row>
    <row r="3" spans="1:15" ht="14.25">
      <c r="A3" s="203" t="s">
        <v>310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5">
      <c r="A4" s="3" t="s">
        <v>2</v>
      </c>
    </row>
    <row r="5" spans="1:15">
      <c r="A5" s="3" t="s">
        <v>3</v>
      </c>
    </row>
    <row r="6" spans="1:15" ht="23.65" customHeight="1">
      <c r="A6" s="5" t="s">
        <v>4</v>
      </c>
      <c r="B6" s="11" t="s">
        <v>5</v>
      </c>
      <c r="C6" s="5" t="s">
        <v>6</v>
      </c>
      <c r="D6" s="5" t="s">
        <v>7</v>
      </c>
      <c r="E6" s="5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5" t="s">
        <v>128</v>
      </c>
      <c r="K6" s="8" t="s">
        <v>235</v>
      </c>
      <c r="L6" s="8" t="s">
        <v>236</v>
      </c>
      <c r="M6" s="5" t="s">
        <v>311</v>
      </c>
      <c r="O6" s="63"/>
    </row>
    <row r="7" spans="1:15" s="14" customFormat="1" ht="15.75">
      <c r="A7" s="95" t="s">
        <v>13</v>
      </c>
      <c r="B7" s="96" t="s">
        <v>139</v>
      </c>
      <c r="C7" s="97"/>
      <c r="D7" s="97"/>
      <c r="E7" s="97"/>
      <c r="F7" s="98"/>
      <c r="G7" s="98"/>
      <c r="H7" s="98"/>
      <c r="I7" s="98"/>
      <c r="J7" s="99">
        <f>J8+J12</f>
        <v>527521.80000000005</v>
      </c>
      <c r="K7" s="100">
        <f>K8+K12</f>
        <v>1904092.4</v>
      </c>
      <c r="L7" s="100">
        <f>L8+L12</f>
        <v>1886221</v>
      </c>
      <c r="M7" s="100">
        <f>M8+M12</f>
        <v>1886221</v>
      </c>
      <c r="O7" s="125"/>
    </row>
    <row r="8" spans="1:15" s="15" customFormat="1" ht="16.5" customHeight="1">
      <c r="A8" s="180" t="s">
        <v>14</v>
      </c>
      <c r="B8" s="101" t="s">
        <v>152</v>
      </c>
      <c r="C8" s="102"/>
      <c r="D8" s="102"/>
      <c r="E8" s="102"/>
      <c r="F8" s="103"/>
      <c r="G8" s="103"/>
      <c r="H8" s="103"/>
      <c r="I8" s="103"/>
      <c r="J8" s="104">
        <f>SUM(J9:J11)</f>
        <v>468635</v>
      </c>
      <c r="K8" s="105">
        <f>SUM(K9:K11)</f>
        <v>1863833</v>
      </c>
      <c r="L8" s="105">
        <f t="shared" ref="L8:M8" si="0">SUM(L9:L11)</f>
        <v>1863833</v>
      </c>
      <c r="M8" s="105">
        <f t="shared" si="0"/>
        <v>1863833</v>
      </c>
    </row>
    <row r="9" spans="1:15" s="14" customFormat="1" ht="31.5" customHeight="1">
      <c r="A9" s="18" t="s">
        <v>14</v>
      </c>
      <c r="B9" s="19" t="s">
        <v>117</v>
      </c>
      <c r="C9" s="19" t="s">
        <v>224</v>
      </c>
      <c r="D9" s="19" t="s">
        <v>180</v>
      </c>
      <c r="E9" s="19" t="s">
        <v>16</v>
      </c>
      <c r="F9" s="19" t="s">
        <v>17</v>
      </c>
      <c r="G9" s="19" t="s">
        <v>17</v>
      </c>
      <c r="H9" s="19" t="s">
        <v>17</v>
      </c>
      <c r="I9" s="19" t="s">
        <v>18</v>
      </c>
      <c r="J9" s="26">
        <v>350718</v>
      </c>
      <c r="K9" s="21">
        <v>1439196</v>
      </c>
      <c r="L9" s="21">
        <v>1439196</v>
      </c>
      <c r="M9" s="26">
        <v>1439196</v>
      </c>
    </row>
    <row r="10" spans="1:15" s="14" customFormat="1" ht="25.5" customHeight="1">
      <c r="A10" s="18" t="s">
        <v>14</v>
      </c>
      <c r="B10" s="19" t="s">
        <v>15</v>
      </c>
      <c r="C10" s="19" t="s">
        <v>224</v>
      </c>
      <c r="D10" s="19" t="s">
        <v>180</v>
      </c>
      <c r="E10" s="19" t="s">
        <v>19</v>
      </c>
      <c r="F10" s="19" t="s">
        <v>17</v>
      </c>
      <c r="G10" s="19" t="s">
        <v>17</v>
      </c>
      <c r="H10" s="19" t="s">
        <v>17</v>
      </c>
      <c r="I10" s="19" t="s">
        <v>18</v>
      </c>
      <c r="J10" s="26">
        <v>10000</v>
      </c>
      <c r="K10" s="21">
        <v>10000</v>
      </c>
      <c r="L10" s="158">
        <v>10000</v>
      </c>
      <c r="M10" s="159">
        <v>10000</v>
      </c>
      <c r="O10" s="125"/>
    </row>
    <row r="11" spans="1:15" s="14" customFormat="1" ht="31.5" customHeight="1">
      <c r="A11" s="18" t="s">
        <v>14</v>
      </c>
      <c r="B11" s="19" t="s">
        <v>15</v>
      </c>
      <c r="C11" s="19" t="s">
        <v>224</v>
      </c>
      <c r="D11" s="19" t="s">
        <v>181</v>
      </c>
      <c r="E11" s="19" t="s">
        <v>20</v>
      </c>
      <c r="F11" s="19" t="s">
        <v>17</v>
      </c>
      <c r="G11" s="19" t="s">
        <v>17</v>
      </c>
      <c r="H11" s="19" t="s">
        <v>17</v>
      </c>
      <c r="I11" s="19" t="s">
        <v>18</v>
      </c>
      <c r="J11" s="26">
        <v>107917</v>
      </c>
      <c r="K11" s="21">
        <v>414637</v>
      </c>
      <c r="L11" s="21">
        <v>414637</v>
      </c>
      <c r="M11" s="26">
        <v>414637</v>
      </c>
    </row>
    <row r="12" spans="1:15" s="15" customFormat="1" ht="18.75" customHeight="1">
      <c r="A12" s="181" t="s">
        <v>21</v>
      </c>
      <c r="B12" s="106" t="s">
        <v>143</v>
      </c>
      <c r="C12" s="107"/>
      <c r="D12" s="107"/>
      <c r="E12" s="107"/>
      <c r="F12" s="108"/>
      <c r="G12" s="108"/>
      <c r="H12" s="108"/>
      <c r="I12" s="108"/>
      <c r="J12" s="109">
        <f>SUM(J13:J19)</f>
        <v>58886.8</v>
      </c>
      <c r="K12" s="110">
        <f>SUM(K13:K19)</f>
        <v>40259.4</v>
      </c>
      <c r="L12" s="110">
        <f t="shared" ref="L12:M12" si="1">SUM(L13:L19)</f>
        <v>22388</v>
      </c>
      <c r="M12" s="110">
        <f t="shared" si="1"/>
        <v>22388</v>
      </c>
    </row>
    <row r="13" spans="1:15" s="14" customFormat="1" ht="19.5" customHeight="1">
      <c r="A13" s="18" t="s">
        <v>44</v>
      </c>
      <c r="B13" s="19" t="s">
        <v>22</v>
      </c>
      <c r="C13" s="19" t="s">
        <v>23</v>
      </c>
      <c r="D13" s="19" t="s">
        <v>182</v>
      </c>
      <c r="E13" s="19" t="s">
        <v>24</v>
      </c>
      <c r="F13" s="19" t="s">
        <v>17</v>
      </c>
      <c r="G13" s="19" t="s">
        <v>17</v>
      </c>
      <c r="H13" s="19" t="s">
        <v>25</v>
      </c>
      <c r="I13" s="19" t="s">
        <v>18</v>
      </c>
      <c r="J13" s="26">
        <v>31913</v>
      </c>
      <c r="K13" s="182">
        <v>18025</v>
      </c>
      <c r="L13" s="26">
        <v>0</v>
      </c>
      <c r="M13" s="26">
        <v>0</v>
      </c>
      <c r="O13" s="125"/>
    </row>
    <row r="14" spans="1:15" s="14" customFormat="1" ht="35.25" customHeight="1">
      <c r="A14" s="18" t="s">
        <v>21</v>
      </c>
      <c r="B14" s="19" t="s">
        <v>194</v>
      </c>
      <c r="C14" s="19" t="s">
        <v>225</v>
      </c>
      <c r="D14" s="19" t="s">
        <v>179</v>
      </c>
      <c r="E14" s="19" t="s">
        <v>28</v>
      </c>
      <c r="F14" s="19" t="s">
        <v>17</v>
      </c>
      <c r="G14" s="19" t="s">
        <v>17</v>
      </c>
      <c r="H14" s="19" t="s">
        <v>17</v>
      </c>
      <c r="I14" s="19" t="s">
        <v>18</v>
      </c>
      <c r="J14" s="26"/>
      <c r="K14" s="21">
        <v>5000</v>
      </c>
      <c r="L14" s="41">
        <v>5000</v>
      </c>
      <c r="M14" s="126">
        <v>5000</v>
      </c>
    </row>
    <row r="15" spans="1:15" s="14" customFormat="1" ht="29.25" customHeight="1">
      <c r="A15" s="18" t="s">
        <v>21</v>
      </c>
      <c r="B15" s="19" t="s">
        <v>169</v>
      </c>
      <c r="C15" s="19" t="s">
        <v>225</v>
      </c>
      <c r="D15" s="19" t="s">
        <v>179</v>
      </c>
      <c r="E15" s="19" t="s">
        <v>28</v>
      </c>
      <c r="F15" s="19" t="s">
        <v>17</v>
      </c>
      <c r="G15" s="19" t="s">
        <v>17</v>
      </c>
      <c r="H15" s="19" t="s">
        <v>17</v>
      </c>
      <c r="I15" s="19" t="s">
        <v>18</v>
      </c>
      <c r="J15" s="26"/>
      <c r="K15" s="21">
        <v>6254</v>
      </c>
      <c r="L15" s="21">
        <v>6254</v>
      </c>
      <c r="M15" s="26">
        <v>6254</v>
      </c>
      <c r="O15" s="125"/>
    </row>
    <row r="16" spans="1:15" s="14" customFormat="1" ht="21" customHeight="1">
      <c r="A16" s="18" t="s">
        <v>21</v>
      </c>
      <c r="B16" s="19" t="s">
        <v>137</v>
      </c>
      <c r="C16" s="19" t="s">
        <v>225</v>
      </c>
      <c r="D16" s="19" t="s">
        <v>179</v>
      </c>
      <c r="E16" s="19" t="s">
        <v>27</v>
      </c>
      <c r="F16" s="19" t="s">
        <v>17</v>
      </c>
      <c r="G16" s="19" t="s">
        <v>17</v>
      </c>
      <c r="H16" s="19" t="s">
        <v>17</v>
      </c>
      <c r="I16" s="19" t="s">
        <v>18</v>
      </c>
      <c r="J16" s="26">
        <v>500</v>
      </c>
      <c r="K16" s="21">
        <v>1526</v>
      </c>
      <c r="L16" s="21">
        <v>1526</v>
      </c>
      <c r="M16" s="26">
        <v>1526</v>
      </c>
    </row>
    <row r="17" spans="1:16" s="14" customFormat="1" ht="21" customHeight="1">
      <c r="A17" s="18" t="s">
        <v>21</v>
      </c>
      <c r="B17" s="19" t="s">
        <v>300</v>
      </c>
      <c r="C17" s="19" t="s">
        <v>225</v>
      </c>
      <c r="D17" s="19" t="s">
        <v>179</v>
      </c>
      <c r="E17" s="19" t="s">
        <v>178</v>
      </c>
      <c r="F17" s="19" t="s">
        <v>17</v>
      </c>
      <c r="G17" s="19" t="s">
        <v>17</v>
      </c>
      <c r="H17" s="19" t="s">
        <v>17</v>
      </c>
      <c r="I17" s="19" t="s">
        <v>18</v>
      </c>
      <c r="J17" s="26">
        <v>14995</v>
      </c>
      <c r="K17" s="21">
        <v>0</v>
      </c>
      <c r="L17" s="21">
        <v>0</v>
      </c>
      <c r="M17" s="26">
        <v>0</v>
      </c>
    </row>
    <row r="18" spans="1:16" ht="21" customHeight="1">
      <c r="A18" s="18" t="s">
        <v>21</v>
      </c>
      <c r="B18" s="19" t="s">
        <v>138</v>
      </c>
      <c r="C18" s="19" t="s">
        <v>225</v>
      </c>
      <c r="D18" s="19" t="s">
        <v>179</v>
      </c>
      <c r="E18" s="19" t="s">
        <v>29</v>
      </c>
      <c r="F18" s="19" t="s">
        <v>17</v>
      </c>
      <c r="G18" s="19" t="s">
        <v>17</v>
      </c>
      <c r="H18" s="19" t="s">
        <v>17</v>
      </c>
      <c r="I18" s="19" t="s">
        <v>18</v>
      </c>
      <c r="J18" s="26">
        <v>8000</v>
      </c>
      <c r="K18" s="21">
        <v>5000</v>
      </c>
      <c r="L18" s="21">
        <v>5000</v>
      </c>
      <c r="M18" s="26">
        <v>5000</v>
      </c>
    </row>
    <row r="19" spans="1:16" ht="21" customHeight="1">
      <c r="A19" s="18" t="s">
        <v>21</v>
      </c>
      <c r="B19" s="19" t="s">
        <v>189</v>
      </c>
      <c r="C19" s="19" t="s">
        <v>225</v>
      </c>
      <c r="D19" s="19" t="s">
        <v>183</v>
      </c>
      <c r="E19" s="19" t="s">
        <v>30</v>
      </c>
      <c r="F19" s="19" t="s">
        <v>17</v>
      </c>
      <c r="G19" s="19" t="s">
        <v>17</v>
      </c>
      <c r="H19" s="19" t="s">
        <v>17</v>
      </c>
      <c r="I19" s="19" t="s">
        <v>18</v>
      </c>
      <c r="J19" s="26">
        <v>3478.8</v>
      </c>
      <c r="K19" s="21">
        <v>4454.3999999999996</v>
      </c>
      <c r="L19" s="21">
        <v>4608</v>
      </c>
      <c r="M19" s="26">
        <v>4608</v>
      </c>
    </row>
    <row r="20" spans="1:16" s="6" customFormat="1" ht="21" customHeight="1">
      <c r="A20" s="191" t="s">
        <v>145</v>
      </c>
      <c r="B20" s="192"/>
      <c r="C20" s="111"/>
      <c r="D20" s="111"/>
      <c r="E20" s="111"/>
      <c r="F20" s="112"/>
      <c r="G20" s="112"/>
      <c r="H20" s="112"/>
      <c r="I20" s="112"/>
      <c r="J20" s="113"/>
      <c r="K20" s="114">
        <f>SUM(K21+K65+K67+K68+K78+K84+K105+K108+K126+K127+K130+K135+K161+K164+K165+K171+K176+K185+K66)</f>
        <v>20390191.380000003</v>
      </c>
      <c r="L20" s="114">
        <f>SUM(L21+L65+L67+L68+L78+L84+L105+L108+L126+L127+L130+L135+L161+L164+L165+L171+L176+L185+L66)</f>
        <v>13186235.529999999</v>
      </c>
      <c r="M20" s="114">
        <f>SUM(M21+M65+M67+M68+M78+M84+M105+M108+M126+M127+M130+M135+M161+M164+M165+M171+M176+M185+M66)</f>
        <v>12879407.029999999</v>
      </c>
    </row>
    <row r="21" spans="1:16" s="7" customFormat="1" ht="21" customHeight="1">
      <c r="A21" s="115" t="s">
        <v>31</v>
      </c>
      <c r="B21" s="116"/>
      <c r="C21" s="117"/>
      <c r="D21" s="117"/>
      <c r="E21" s="117"/>
      <c r="F21" s="118"/>
      <c r="G21" s="118"/>
      <c r="H21" s="118"/>
      <c r="I21" s="118"/>
      <c r="J21" s="119" t="e">
        <f>J22+J23+J24+J25+J26+J27+J28+J29+J30+J35+J36+J38+J42+J54+J55+J56+J58++#REF!+#REF!+#REF!+J64+#REF!</f>
        <v>#REF!</v>
      </c>
      <c r="K21" s="119">
        <f>K22+K23+K24+K25+K26+K27+K28+K29+K30+K35+K36+K37+K38+K42+K54+K55+K56+K57+K64</f>
        <v>7502733.1200000001</v>
      </c>
      <c r="L21" s="119">
        <f>L22+L23+L24+L25+L26+L27+L28+L29+L30+L35+L36+L37+L38+L42+L54+L55+L56+L57+L64</f>
        <v>7524253.2199999997</v>
      </c>
      <c r="M21" s="119">
        <f t="shared" ref="M21" si="2">M22+M23+M24+M25+M26+M27+M28+M29+M30+M35+M36+M37+M38+M42+M54+M55+M56+M57+M64</f>
        <v>7524603.2199999997</v>
      </c>
    </row>
    <row r="22" spans="1:16" ht="31.5" customHeight="1">
      <c r="A22" s="18" t="s">
        <v>31</v>
      </c>
      <c r="B22" s="19" t="s">
        <v>36</v>
      </c>
      <c r="C22" s="19" t="s">
        <v>37</v>
      </c>
      <c r="D22" s="19" t="s">
        <v>182</v>
      </c>
      <c r="E22" s="19" t="s">
        <v>24</v>
      </c>
      <c r="F22" s="19" t="s">
        <v>17</v>
      </c>
      <c r="G22" s="19" t="s">
        <v>17</v>
      </c>
      <c r="H22" s="19" t="s">
        <v>369</v>
      </c>
      <c r="I22" s="19" t="s">
        <v>18</v>
      </c>
      <c r="J22" s="23">
        <v>40472.589999999997</v>
      </c>
      <c r="K22" s="137">
        <v>65140.9</v>
      </c>
      <c r="L22" s="21">
        <v>0</v>
      </c>
      <c r="M22" s="148">
        <v>0</v>
      </c>
    </row>
    <row r="23" spans="1:16" ht="31.5" customHeight="1">
      <c r="A23" s="18" t="s">
        <v>31</v>
      </c>
      <c r="B23" s="19" t="s">
        <v>163</v>
      </c>
      <c r="C23" s="19" t="s">
        <v>226</v>
      </c>
      <c r="D23" s="20" t="s">
        <v>180</v>
      </c>
      <c r="E23" s="20" t="s">
        <v>16</v>
      </c>
      <c r="F23" s="19" t="s">
        <v>17</v>
      </c>
      <c r="G23" s="19" t="s">
        <v>17</v>
      </c>
      <c r="H23" s="19" t="s">
        <v>227</v>
      </c>
      <c r="I23" s="19" t="s">
        <v>18</v>
      </c>
      <c r="J23" s="23">
        <v>1252856</v>
      </c>
      <c r="K23" s="160">
        <v>3807034.8</v>
      </c>
      <c r="L23" s="160">
        <v>3807034.8</v>
      </c>
      <c r="M23" s="161">
        <v>3807034.8</v>
      </c>
    </row>
    <row r="24" spans="1:16" ht="31.5" customHeight="1">
      <c r="A24" s="18" t="s">
        <v>31</v>
      </c>
      <c r="B24" s="19" t="s">
        <v>111</v>
      </c>
      <c r="C24" s="19" t="s">
        <v>226</v>
      </c>
      <c r="D24" s="20" t="s">
        <v>180</v>
      </c>
      <c r="E24" s="20" t="s">
        <v>19</v>
      </c>
      <c r="F24" s="19" t="s">
        <v>17</v>
      </c>
      <c r="G24" s="19" t="s">
        <v>17</v>
      </c>
      <c r="H24" s="19" t="s">
        <v>227</v>
      </c>
      <c r="I24" s="19" t="s">
        <v>18</v>
      </c>
      <c r="J24" s="23">
        <v>10000</v>
      </c>
      <c r="K24" s="160">
        <v>10000</v>
      </c>
      <c r="L24" s="160">
        <v>10000</v>
      </c>
      <c r="M24" s="161">
        <v>10000</v>
      </c>
    </row>
    <row r="25" spans="1:16" ht="31.5" customHeight="1">
      <c r="A25" s="18" t="s">
        <v>31</v>
      </c>
      <c r="B25" s="19" t="s">
        <v>118</v>
      </c>
      <c r="C25" s="19" t="s">
        <v>226</v>
      </c>
      <c r="D25" s="20" t="s">
        <v>181</v>
      </c>
      <c r="E25" s="20" t="s">
        <v>20</v>
      </c>
      <c r="F25" s="19" t="s">
        <v>17</v>
      </c>
      <c r="G25" s="19" t="s">
        <v>17</v>
      </c>
      <c r="H25" s="19" t="s">
        <v>227</v>
      </c>
      <c r="I25" s="19" t="s">
        <v>18</v>
      </c>
      <c r="J25" s="23">
        <v>378163</v>
      </c>
      <c r="K25" s="160">
        <v>1149724.51</v>
      </c>
      <c r="L25" s="160">
        <v>1149724.51</v>
      </c>
      <c r="M25" s="161">
        <v>1149724.51</v>
      </c>
    </row>
    <row r="26" spans="1:16" ht="31.5" customHeight="1">
      <c r="A26" s="18" t="s">
        <v>31</v>
      </c>
      <c r="B26" s="19" t="s">
        <v>140</v>
      </c>
      <c r="C26" s="19" t="s">
        <v>226</v>
      </c>
      <c r="D26" s="20" t="s">
        <v>180</v>
      </c>
      <c r="E26" s="20" t="s">
        <v>16</v>
      </c>
      <c r="F26" s="19" t="s">
        <v>17</v>
      </c>
      <c r="G26" s="19" t="s">
        <v>17</v>
      </c>
      <c r="H26" s="19" t="s">
        <v>228</v>
      </c>
      <c r="I26" s="19" t="s">
        <v>18</v>
      </c>
      <c r="J26" s="23">
        <v>805003.63</v>
      </c>
      <c r="K26" s="160">
        <v>1026462.3</v>
      </c>
      <c r="L26" s="160">
        <v>1026462.3</v>
      </c>
      <c r="M26" s="161">
        <v>1026462.3</v>
      </c>
    </row>
    <row r="27" spans="1:16" ht="42.2" customHeight="1">
      <c r="A27" s="18" t="s">
        <v>31</v>
      </c>
      <c r="B27" s="19" t="s">
        <v>112</v>
      </c>
      <c r="C27" s="19" t="s">
        <v>226</v>
      </c>
      <c r="D27" s="20" t="s">
        <v>180</v>
      </c>
      <c r="E27" s="20" t="s">
        <v>19</v>
      </c>
      <c r="F27" s="19" t="s">
        <v>17</v>
      </c>
      <c r="G27" s="19" t="s">
        <v>17</v>
      </c>
      <c r="H27" s="19" t="s">
        <v>228</v>
      </c>
      <c r="I27" s="19" t="s">
        <v>18</v>
      </c>
      <c r="J27" s="23">
        <v>3000</v>
      </c>
      <c r="K27" s="160">
        <v>3000</v>
      </c>
      <c r="L27" s="160">
        <v>3000</v>
      </c>
      <c r="M27" s="161">
        <v>3000</v>
      </c>
    </row>
    <row r="28" spans="1:16" ht="25.5" customHeight="1">
      <c r="A28" s="18" t="s">
        <v>31</v>
      </c>
      <c r="B28" s="19" t="s">
        <v>113</v>
      </c>
      <c r="C28" s="19" t="s">
        <v>226</v>
      </c>
      <c r="D28" s="20" t="s">
        <v>181</v>
      </c>
      <c r="E28" s="20" t="s">
        <v>20</v>
      </c>
      <c r="F28" s="19" t="s">
        <v>17</v>
      </c>
      <c r="G28" s="19" t="s">
        <v>17</v>
      </c>
      <c r="H28" s="19" t="s">
        <v>228</v>
      </c>
      <c r="I28" s="19" t="s">
        <v>18</v>
      </c>
      <c r="J28" s="23">
        <v>243111</v>
      </c>
      <c r="K28" s="160">
        <v>309991.61</v>
      </c>
      <c r="L28" s="160">
        <v>309991.61</v>
      </c>
      <c r="M28" s="161">
        <v>309991.61</v>
      </c>
    </row>
    <row r="29" spans="1:16" ht="21" customHeight="1">
      <c r="A29" s="18" t="s">
        <v>31</v>
      </c>
      <c r="B29" s="19" t="s">
        <v>190</v>
      </c>
      <c r="C29" s="19" t="s">
        <v>226</v>
      </c>
      <c r="D29" s="20" t="s">
        <v>184</v>
      </c>
      <c r="E29" s="20" t="s">
        <v>38</v>
      </c>
      <c r="F29" s="19" t="s">
        <v>17</v>
      </c>
      <c r="G29" s="19" t="s">
        <v>17</v>
      </c>
      <c r="H29" s="19" t="s">
        <v>17</v>
      </c>
      <c r="I29" s="19" t="s">
        <v>18</v>
      </c>
      <c r="J29" s="23">
        <v>0</v>
      </c>
      <c r="K29" s="160">
        <v>0</v>
      </c>
      <c r="L29" s="160">
        <v>0</v>
      </c>
      <c r="M29" s="162">
        <v>0</v>
      </c>
    </row>
    <row r="30" spans="1:16" ht="15.75" customHeight="1">
      <c r="A30" s="18"/>
      <c r="B30" s="25" t="s">
        <v>251</v>
      </c>
      <c r="C30" s="19" t="s">
        <v>226</v>
      </c>
      <c r="D30" s="20" t="s">
        <v>179</v>
      </c>
      <c r="E30" s="20" t="s">
        <v>27</v>
      </c>
      <c r="F30" s="19" t="s">
        <v>17</v>
      </c>
      <c r="G30" s="19" t="s">
        <v>17</v>
      </c>
      <c r="H30" s="19" t="s">
        <v>17</v>
      </c>
      <c r="I30" s="19" t="s">
        <v>18</v>
      </c>
      <c r="J30" s="23">
        <f>SUM(J31:J34)</f>
        <v>69319.789999999994</v>
      </c>
      <c r="K30" s="23">
        <f>SUM(K31+K32+K33+K34)</f>
        <v>136026</v>
      </c>
      <c r="L30" s="23">
        <f>SUM(L31+L32+L33+L34)</f>
        <v>135500</v>
      </c>
      <c r="M30" s="140">
        <f>SUM(M31+M32+M33+M34)</f>
        <v>135500</v>
      </c>
      <c r="N30" s="13"/>
      <c r="O30" s="13"/>
      <c r="P30" s="13"/>
    </row>
    <row r="31" spans="1:16" ht="39.75" customHeight="1">
      <c r="A31" s="18" t="s">
        <v>31</v>
      </c>
      <c r="B31" s="19" t="s">
        <v>312</v>
      </c>
      <c r="C31" s="19" t="s">
        <v>226</v>
      </c>
      <c r="D31" s="19" t="s">
        <v>179</v>
      </c>
      <c r="E31" s="19" t="s">
        <v>27</v>
      </c>
      <c r="F31" s="19" t="s">
        <v>17</v>
      </c>
      <c r="G31" s="19" t="s">
        <v>17</v>
      </c>
      <c r="H31" s="19" t="s">
        <v>17</v>
      </c>
      <c r="I31" s="19" t="s">
        <v>18</v>
      </c>
      <c r="J31" s="26">
        <v>68769.789999999994</v>
      </c>
      <c r="K31" s="21">
        <v>130000</v>
      </c>
      <c r="L31" s="21">
        <v>130000</v>
      </c>
      <c r="M31" s="26">
        <v>130000</v>
      </c>
    </row>
    <row r="32" spans="1:16" ht="21.75" customHeight="1">
      <c r="A32" s="18" t="s">
        <v>31</v>
      </c>
      <c r="B32" s="19" t="s">
        <v>168</v>
      </c>
      <c r="C32" s="19" t="s">
        <v>226</v>
      </c>
      <c r="D32" s="19" t="s">
        <v>179</v>
      </c>
      <c r="E32" s="19" t="s">
        <v>27</v>
      </c>
      <c r="F32" s="19" t="s">
        <v>17</v>
      </c>
      <c r="G32" s="19" t="s">
        <v>17</v>
      </c>
      <c r="H32" s="19" t="s">
        <v>17</v>
      </c>
      <c r="I32" s="19" t="s">
        <v>18</v>
      </c>
      <c r="J32" s="26"/>
      <c r="K32" s="21">
        <v>3500</v>
      </c>
      <c r="L32" s="21">
        <v>3500</v>
      </c>
      <c r="M32" s="26">
        <v>3500</v>
      </c>
    </row>
    <row r="33" spans="1:13" ht="21.75" customHeight="1">
      <c r="A33" s="18" t="s">
        <v>31</v>
      </c>
      <c r="B33" s="19" t="s">
        <v>177</v>
      </c>
      <c r="C33" s="19" t="s">
        <v>226</v>
      </c>
      <c r="D33" s="19" t="s">
        <v>179</v>
      </c>
      <c r="E33" s="19" t="s">
        <v>27</v>
      </c>
      <c r="F33" s="19" t="s">
        <v>17</v>
      </c>
      <c r="G33" s="19" t="s">
        <v>17</v>
      </c>
      <c r="H33" s="19" t="s">
        <v>17</v>
      </c>
      <c r="I33" s="19" t="s">
        <v>18</v>
      </c>
      <c r="J33" s="26"/>
      <c r="K33" s="21">
        <v>1000</v>
      </c>
      <c r="L33" s="21">
        <v>1000</v>
      </c>
      <c r="M33" s="26">
        <v>1000</v>
      </c>
    </row>
    <row r="34" spans="1:13" ht="21.75" customHeight="1">
      <c r="A34" s="18" t="s">
        <v>31</v>
      </c>
      <c r="B34" s="19" t="s">
        <v>237</v>
      </c>
      <c r="C34" s="19" t="s">
        <v>226</v>
      </c>
      <c r="D34" s="19" t="s">
        <v>179</v>
      </c>
      <c r="E34" s="19" t="s">
        <v>27</v>
      </c>
      <c r="F34" s="19" t="s">
        <v>17</v>
      </c>
      <c r="G34" s="19" t="s">
        <v>17</v>
      </c>
      <c r="H34" s="19" t="s">
        <v>17</v>
      </c>
      <c r="I34" s="19" t="s">
        <v>18</v>
      </c>
      <c r="J34" s="26">
        <v>550</v>
      </c>
      <c r="K34" s="21">
        <v>1526</v>
      </c>
      <c r="L34" s="22">
        <v>1000</v>
      </c>
      <c r="M34" s="42">
        <v>1000</v>
      </c>
    </row>
    <row r="35" spans="1:13" ht="21.75" customHeight="1">
      <c r="A35" s="18" t="s">
        <v>31</v>
      </c>
      <c r="B35" s="19" t="s">
        <v>191</v>
      </c>
      <c r="C35" s="19" t="s">
        <v>226</v>
      </c>
      <c r="D35" s="20" t="s">
        <v>185</v>
      </c>
      <c r="E35" s="20" t="s">
        <v>39</v>
      </c>
      <c r="F35" s="20" t="s">
        <v>17</v>
      </c>
      <c r="G35" s="20" t="s">
        <v>55</v>
      </c>
      <c r="H35" s="20" t="s">
        <v>17</v>
      </c>
      <c r="I35" s="20" t="s">
        <v>18</v>
      </c>
      <c r="J35" s="23">
        <v>30000</v>
      </c>
      <c r="K35" s="137">
        <v>55000</v>
      </c>
      <c r="L35" s="137">
        <v>55000</v>
      </c>
      <c r="M35" s="23">
        <v>55000</v>
      </c>
    </row>
    <row r="36" spans="1:13" ht="21" customHeight="1">
      <c r="A36" s="18" t="s">
        <v>31</v>
      </c>
      <c r="B36" s="19" t="s">
        <v>171</v>
      </c>
      <c r="C36" s="19" t="s">
        <v>226</v>
      </c>
      <c r="D36" s="20" t="s">
        <v>185</v>
      </c>
      <c r="E36" s="20" t="s">
        <v>39</v>
      </c>
      <c r="F36" s="20" t="s">
        <v>17</v>
      </c>
      <c r="G36" s="20" t="s">
        <v>63</v>
      </c>
      <c r="H36" s="20" t="s">
        <v>17</v>
      </c>
      <c r="I36" s="20" t="s">
        <v>18</v>
      </c>
      <c r="J36" s="23">
        <v>80000</v>
      </c>
      <c r="K36" s="137">
        <v>250000</v>
      </c>
      <c r="L36" s="137">
        <v>250000</v>
      </c>
      <c r="M36" s="23">
        <v>250000</v>
      </c>
    </row>
    <row r="37" spans="1:13" ht="21" customHeight="1">
      <c r="A37" s="18" t="s">
        <v>31</v>
      </c>
      <c r="B37" s="19" t="s">
        <v>281</v>
      </c>
      <c r="C37" s="19" t="s">
        <v>226</v>
      </c>
      <c r="D37" s="20" t="s">
        <v>185</v>
      </c>
      <c r="E37" s="20" t="s">
        <v>39</v>
      </c>
      <c r="F37" s="20" t="s">
        <v>17</v>
      </c>
      <c r="G37" s="20" t="s">
        <v>299</v>
      </c>
      <c r="H37" s="20" t="s">
        <v>17</v>
      </c>
      <c r="I37" s="20" t="s">
        <v>18</v>
      </c>
      <c r="J37" s="23"/>
      <c r="K37" s="137">
        <v>6713</v>
      </c>
      <c r="L37" s="137">
        <v>7000</v>
      </c>
      <c r="M37" s="23">
        <v>7350</v>
      </c>
    </row>
    <row r="38" spans="1:13" ht="21" customHeight="1">
      <c r="A38" s="18" t="s">
        <v>31</v>
      </c>
      <c r="B38" s="19" t="s">
        <v>114</v>
      </c>
      <c r="C38" s="19" t="s">
        <v>226</v>
      </c>
      <c r="D38" s="20" t="s">
        <v>179</v>
      </c>
      <c r="E38" s="20" t="s">
        <v>40</v>
      </c>
      <c r="F38" s="19" t="s">
        <v>17</v>
      </c>
      <c r="G38" s="19" t="s">
        <v>17</v>
      </c>
      <c r="H38" s="19" t="s">
        <v>17</v>
      </c>
      <c r="I38" s="19" t="s">
        <v>18</v>
      </c>
      <c r="J38" s="23">
        <f>SUM(J39:J41)</f>
        <v>38560</v>
      </c>
      <c r="K38" s="23">
        <f>SUM(K39+K40+K41)</f>
        <v>100520</v>
      </c>
      <c r="L38" s="23">
        <f>SUM(L39+L40+L41)</f>
        <v>100520</v>
      </c>
      <c r="M38" s="23">
        <f>SUM(M39+M40+M41)</f>
        <v>100520</v>
      </c>
    </row>
    <row r="39" spans="1:13" ht="21" customHeight="1">
      <c r="A39" s="18" t="s">
        <v>31</v>
      </c>
      <c r="B39" s="19" t="s">
        <v>164</v>
      </c>
      <c r="C39" s="19" t="s">
        <v>226</v>
      </c>
      <c r="D39" s="19" t="s">
        <v>179</v>
      </c>
      <c r="E39" s="19" t="s">
        <v>40</v>
      </c>
      <c r="F39" s="19" t="s">
        <v>17</v>
      </c>
      <c r="G39" s="19" t="s">
        <v>17</v>
      </c>
      <c r="H39" s="19" t="s">
        <v>17</v>
      </c>
      <c r="I39" s="19" t="s">
        <v>18</v>
      </c>
      <c r="J39" s="26">
        <v>13560</v>
      </c>
      <c r="K39" s="21">
        <v>17520</v>
      </c>
      <c r="L39" s="21">
        <v>17520</v>
      </c>
      <c r="M39" s="26">
        <v>17520</v>
      </c>
    </row>
    <row r="40" spans="1:13" ht="22.5" customHeight="1">
      <c r="A40" s="18" t="s">
        <v>31</v>
      </c>
      <c r="B40" s="19" t="s">
        <v>176</v>
      </c>
      <c r="C40" s="19" t="s">
        <v>226</v>
      </c>
      <c r="D40" s="19" t="s">
        <v>179</v>
      </c>
      <c r="E40" s="19" t="s">
        <v>40</v>
      </c>
      <c r="F40" s="19" t="s">
        <v>17</v>
      </c>
      <c r="G40" s="19" t="s">
        <v>17</v>
      </c>
      <c r="H40" s="19" t="s">
        <v>17</v>
      </c>
      <c r="I40" s="19" t="s">
        <v>18</v>
      </c>
      <c r="J40" s="26"/>
      <c r="K40" s="21">
        <v>48000</v>
      </c>
      <c r="L40" s="22">
        <v>48000</v>
      </c>
      <c r="M40" s="42">
        <v>48000</v>
      </c>
    </row>
    <row r="41" spans="1:13" ht="21" customHeight="1">
      <c r="A41" s="18" t="s">
        <v>31</v>
      </c>
      <c r="B41" s="19" t="s">
        <v>192</v>
      </c>
      <c r="C41" s="19" t="s">
        <v>226</v>
      </c>
      <c r="D41" s="19" t="s">
        <v>179</v>
      </c>
      <c r="E41" s="19" t="s">
        <v>40</v>
      </c>
      <c r="F41" s="19" t="s">
        <v>17</v>
      </c>
      <c r="G41" s="19" t="s">
        <v>17</v>
      </c>
      <c r="H41" s="19" t="s">
        <v>17</v>
      </c>
      <c r="I41" s="19" t="s">
        <v>18</v>
      </c>
      <c r="J41" s="26">
        <v>25000</v>
      </c>
      <c r="K41" s="21">
        <v>35000</v>
      </c>
      <c r="L41" s="21">
        <v>35000</v>
      </c>
      <c r="M41" s="26">
        <v>35000</v>
      </c>
    </row>
    <row r="42" spans="1:13" ht="21" customHeight="1">
      <c r="A42" s="24" t="s">
        <v>31</v>
      </c>
      <c r="B42" s="19"/>
      <c r="C42" s="19" t="s">
        <v>226</v>
      </c>
      <c r="D42" s="20" t="s">
        <v>179</v>
      </c>
      <c r="E42" s="20" t="s">
        <v>28</v>
      </c>
      <c r="F42" s="19" t="s">
        <v>17</v>
      </c>
      <c r="G42" s="19" t="s">
        <v>17</v>
      </c>
      <c r="H42" s="19" t="s">
        <v>17</v>
      </c>
      <c r="I42" s="19" t="s">
        <v>18</v>
      </c>
      <c r="J42" s="23">
        <f>SUM(J43:J53)</f>
        <v>351913.8</v>
      </c>
      <c r="K42" s="23">
        <f>SUM(K43:K53)</f>
        <v>418600</v>
      </c>
      <c r="L42" s="23">
        <f>SUM(L43:L53)</f>
        <v>505500</v>
      </c>
      <c r="M42" s="23">
        <f>SUM(M43:M53)</f>
        <v>505500</v>
      </c>
    </row>
    <row r="43" spans="1:13" ht="22.5" customHeight="1">
      <c r="A43" s="18" t="s">
        <v>31</v>
      </c>
      <c r="B43" s="19" t="s">
        <v>313</v>
      </c>
      <c r="C43" s="19" t="s">
        <v>226</v>
      </c>
      <c r="D43" s="19" t="s">
        <v>179</v>
      </c>
      <c r="E43" s="19" t="s">
        <v>28</v>
      </c>
      <c r="F43" s="19" t="s">
        <v>17</v>
      </c>
      <c r="G43" s="19" t="s">
        <v>17</v>
      </c>
      <c r="H43" s="19" t="s">
        <v>17</v>
      </c>
      <c r="I43" s="19" t="s">
        <v>18</v>
      </c>
      <c r="J43" s="26">
        <v>4640</v>
      </c>
      <c r="K43" s="141">
        <v>6400</v>
      </c>
      <c r="L43" s="141">
        <v>6400</v>
      </c>
      <c r="M43" s="142">
        <v>6400</v>
      </c>
    </row>
    <row r="44" spans="1:13" s="17" customFormat="1" ht="22.5" customHeight="1">
      <c r="A44" s="18" t="s">
        <v>31</v>
      </c>
      <c r="B44" s="19" t="s">
        <v>248</v>
      </c>
      <c r="C44" s="19" t="s">
        <v>226</v>
      </c>
      <c r="D44" s="19" t="s">
        <v>179</v>
      </c>
      <c r="E44" s="19" t="s">
        <v>28</v>
      </c>
      <c r="F44" s="19" t="s">
        <v>17</v>
      </c>
      <c r="G44" s="19" t="s">
        <v>17</v>
      </c>
      <c r="H44" s="19" t="s">
        <v>17</v>
      </c>
      <c r="I44" s="19" t="s">
        <v>18</v>
      </c>
      <c r="J44" s="26"/>
      <c r="K44" s="141">
        <v>0</v>
      </c>
      <c r="L44" s="141">
        <v>33900</v>
      </c>
      <c r="M44" s="142">
        <v>33900</v>
      </c>
    </row>
    <row r="45" spans="1:13" s="17" customFormat="1" ht="16.5" customHeight="1">
      <c r="A45" s="18" t="s">
        <v>31</v>
      </c>
      <c r="B45" s="19" t="s">
        <v>187</v>
      </c>
      <c r="C45" s="19" t="s">
        <v>226</v>
      </c>
      <c r="D45" s="19" t="s">
        <v>179</v>
      </c>
      <c r="E45" s="19" t="s">
        <v>28</v>
      </c>
      <c r="F45" s="19" t="s">
        <v>17</v>
      </c>
      <c r="G45" s="19" t="s">
        <v>17</v>
      </c>
      <c r="H45" s="19" t="s">
        <v>17</v>
      </c>
      <c r="I45" s="19" t="s">
        <v>18</v>
      </c>
      <c r="J45" s="26"/>
      <c r="K45" s="141">
        <v>66000</v>
      </c>
      <c r="L45" s="21">
        <v>69000</v>
      </c>
      <c r="M45" s="26">
        <v>69000</v>
      </c>
    </row>
    <row r="46" spans="1:13" ht="22.5" customHeight="1">
      <c r="A46" s="18" t="s">
        <v>31</v>
      </c>
      <c r="B46" s="19" t="s">
        <v>238</v>
      </c>
      <c r="C46" s="19" t="s">
        <v>226</v>
      </c>
      <c r="D46" s="19" t="s">
        <v>179</v>
      </c>
      <c r="E46" s="19" t="s">
        <v>28</v>
      </c>
      <c r="F46" s="19" t="s">
        <v>17</v>
      </c>
      <c r="G46" s="19" t="s">
        <v>17</v>
      </c>
      <c r="H46" s="19" t="s">
        <v>17</v>
      </c>
      <c r="I46" s="19" t="s">
        <v>18</v>
      </c>
      <c r="J46" s="26">
        <v>30000</v>
      </c>
      <c r="K46" s="141">
        <v>31200</v>
      </c>
      <c r="L46" s="21">
        <v>31200</v>
      </c>
      <c r="M46" s="26">
        <v>31200</v>
      </c>
    </row>
    <row r="47" spans="1:13" ht="37.5" customHeight="1">
      <c r="A47" s="18" t="s">
        <v>31</v>
      </c>
      <c r="B47" s="19" t="s">
        <v>247</v>
      </c>
      <c r="C47" s="19" t="s">
        <v>226</v>
      </c>
      <c r="D47" s="19" t="s">
        <v>179</v>
      </c>
      <c r="E47" s="19" t="s">
        <v>28</v>
      </c>
      <c r="F47" s="19" t="s">
        <v>17</v>
      </c>
      <c r="G47" s="19" t="s">
        <v>17</v>
      </c>
      <c r="H47" s="19" t="s">
        <v>17</v>
      </c>
      <c r="I47" s="19" t="s">
        <v>18</v>
      </c>
      <c r="J47" s="26"/>
      <c r="K47" s="141">
        <v>0</v>
      </c>
      <c r="L47" s="21">
        <v>0</v>
      </c>
      <c r="M47" s="26">
        <v>0</v>
      </c>
    </row>
    <row r="48" spans="1:13" ht="20.25" customHeight="1">
      <c r="A48" s="18" t="s">
        <v>31</v>
      </c>
      <c r="B48" s="19" t="s">
        <v>282</v>
      </c>
      <c r="C48" s="19" t="s">
        <v>226</v>
      </c>
      <c r="D48" s="19" t="s">
        <v>179</v>
      </c>
      <c r="E48" s="19" t="s">
        <v>28</v>
      </c>
      <c r="F48" s="19" t="s">
        <v>17</v>
      </c>
      <c r="G48" s="19" t="s">
        <v>17</v>
      </c>
      <c r="H48" s="19" t="s">
        <v>17</v>
      </c>
      <c r="I48" s="19" t="s">
        <v>18</v>
      </c>
      <c r="J48" s="26"/>
      <c r="K48" s="141">
        <v>18000</v>
      </c>
      <c r="L48" s="21">
        <v>18000</v>
      </c>
      <c r="M48" s="26">
        <v>18000</v>
      </c>
    </row>
    <row r="49" spans="1:13" ht="21" customHeight="1">
      <c r="A49" s="18" t="s">
        <v>31</v>
      </c>
      <c r="B49" s="19" t="s">
        <v>188</v>
      </c>
      <c r="C49" s="19" t="s">
        <v>226</v>
      </c>
      <c r="D49" s="19" t="s">
        <v>179</v>
      </c>
      <c r="E49" s="19" t="s">
        <v>28</v>
      </c>
      <c r="F49" s="19" t="s">
        <v>17</v>
      </c>
      <c r="G49" s="19" t="s">
        <v>17</v>
      </c>
      <c r="H49" s="19" t="s">
        <v>17</v>
      </c>
      <c r="I49" s="19" t="s">
        <v>18</v>
      </c>
      <c r="J49" s="26">
        <v>180000</v>
      </c>
      <c r="K49" s="141">
        <v>216000</v>
      </c>
      <c r="L49" s="21">
        <v>216000</v>
      </c>
      <c r="M49" s="26">
        <v>216000</v>
      </c>
    </row>
    <row r="50" spans="1:13" ht="21" customHeight="1">
      <c r="A50" s="18" t="s">
        <v>31</v>
      </c>
      <c r="B50" s="19" t="s">
        <v>302</v>
      </c>
      <c r="C50" s="19" t="s">
        <v>226</v>
      </c>
      <c r="D50" s="19" t="s">
        <v>179</v>
      </c>
      <c r="E50" s="19" t="s">
        <v>28</v>
      </c>
      <c r="F50" s="19" t="s">
        <v>17</v>
      </c>
      <c r="G50" s="19" t="s">
        <v>17</v>
      </c>
      <c r="H50" s="19" t="s">
        <v>17</v>
      </c>
      <c r="I50" s="19" t="s">
        <v>18</v>
      </c>
      <c r="J50" s="26"/>
      <c r="K50" s="141">
        <v>50000</v>
      </c>
      <c r="L50" s="141">
        <v>100000</v>
      </c>
      <c r="M50" s="142">
        <v>100000</v>
      </c>
    </row>
    <row r="51" spans="1:13" ht="27" customHeight="1">
      <c r="A51" s="18" t="s">
        <v>31</v>
      </c>
      <c r="B51" s="19" t="s">
        <v>239</v>
      </c>
      <c r="C51" s="19" t="s">
        <v>226</v>
      </c>
      <c r="D51" s="19" t="s">
        <v>179</v>
      </c>
      <c r="E51" s="19" t="s">
        <v>28</v>
      </c>
      <c r="F51" s="19" t="s">
        <v>17</v>
      </c>
      <c r="G51" s="19" t="s">
        <v>17</v>
      </c>
      <c r="H51" s="19" t="s">
        <v>17</v>
      </c>
      <c r="I51" s="19" t="s">
        <v>18</v>
      </c>
      <c r="J51" s="26">
        <v>20000</v>
      </c>
      <c r="K51" s="141">
        <v>24500</v>
      </c>
      <c r="L51" s="141">
        <v>24500</v>
      </c>
      <c r="M51" s="142">
        <v>24500</v>
      </c>
    </row>
    <row r="52" spans="1:13" ht="21" customHeight="1">
      <c r="A52" s="18" t="s">
        <v>31</v>
      </c>
      <c r="B52" s="19" t="s">
        <v>301</v>
      </c>
      <c r="C52" s="44" t="s">
        <v>226</v>
      </c>
      <c r="D52" s="19" t="s">
        <v>179</v>
      </c>
      <c r="E52" s="19" t="s">
        <v>28</v>
      </c>
      <c r="F52" s="19" t="s">
        <v>17</v>
      </c>
      <c r="G52" s="19" t="s">
        <v>17</v>
      </c>
      <c r="H52" s="19" t="s">
        <v>17</v>
      </c>
      <c r="I52" s="19" t="s">
        <v>18</v>
      </c>
      <c r="J52" s="26">
        <v>113323.8</v>
      </c>
      <c r="K52" s="21">
        <v>0</v>
      </c>
      <c r="L52" s="22"/>
      <c r="M52" s="42"/>
    </row>
    <row r="53" spans="1:13" ht="21" customHeight="1">
      <c r="A53" s="18" t="s">
        <v>31</v>
      </c>
      <c r="B53" s="19" t="s">
        <v>170</v>
      </c>
      <c r="C53" s="64" t="s">
        <v>226</v>
      </c>
      <c r="D53" s="19" t="s">
        <v>179</v>
      </c>
      <c r="E53" s="19" t="s">
        <v>28</v>
      </c>
      <c r="F53" s="19" t="s">
        <v>17</v>
      </c>
      <c r="G53" s="19" t="s">
        <v>17</v>
      </c>
      <c r="H53" s="19" t="s">
        <v>17</v>
      </c>
      <c r="I53" s="19" t="s">
        <v>18</v>
      </c>
      <c r="J53" s="26">
        <v>3950</v>
      </c>
      <c r="K53" s="21">
        <v>6500</v>
      </c>
      <c r="L53" s="21">
        <v>6500</v>
      </c>
      <c r="M53" s="26">
        <v>6500</v>
      </c>
    </row>
    <row r="54" spans="1:13" ht="21" customHeight="1">
      <c r="A54" s="24" t="s">
        <v>31</v>
      </c>
      <c r="B54" s="19" t="s">
        <v>129</v>
      </c>
      <c r="C54" s="19" t="s">
        <v>226</v>
      </c>
      <c r="D54" s="20" t="s">
        <v>179</v>
      </c>
      <c r="E54" s="20" t="s">
        <v>41</v>
      </c>
      <c r="F54" s="19" t="s">
        <v>17</v>
      </c>
      <c r="G54" s="19" t="s">
        <v>17</v>
      </c>
      <c r="H54" s="19" t="s">
        <v>17</v>
      </c>
      <c r="I54" s="19" t="s">
        <v>18</v>
      </c>
      <c r="J54" s="23">
        <v>6000</v>
      </c>
      <c r="K54" s="137">
        <v>10000</v>
      </c>
      <c r="L54" s="137">
        <v>10000</v>
      </c>
      <c r="M54" s="23">
        <v>10000</v>
      </c>
    </row>
    <row r="55" spans="1:13" ht="21" customHeight="1">
      <c r="A55" s="24" t="s">
        <v>31</v>
      </c>
      <c r="B55" s="19" t="s">
        <v>167</v>
      </c>
      <c r="C55" s="19" t="s">
        <v>226</v>
      </c>
      <c r="D55" s="20" t="s">
        <v>179</v>
      </c>
      <c r="E55" s="20" t="s">
        <v>42</v>
      </c>
      <c r="F55" s="19" t="s">
        <v>17</v>
      </c>
      <c r="G55" s="19" t="s">
        <v>17</v>
      </c>
      <c r="H55" s="19" t="s">
        <v>17</v>
      </c>
      <c r="I55" s="19" t="s">
        <v>18</v>
      </c>
      <c r="J55" s="23">
        <v>1000</v>
      </c>
      <c r="K55" s="137">
        <v>1000</v>
      </c>
      <c r="L55" s="143">
        <v>1000</v>
      </c>
      <c r="M55" s="144">
        <v>1000</v>
      </c>
    </row>
    <row r="56" spans="1:13" ht="21" customHeight="1">
      <c r="A56" s="24" t="s">
        <v>31</v>
      </c>
      <c r="B56" s="19" t="s">
        <v>130</v>
      </c>
      <c r="C56" s="19" t="s">
        <v>226</v>
      </c>
      <c r="D56" s="20" t="s">
        <v>179</v>
      </c>
      <c r="E56" s="20" t="s">
        <v>43</v>
      </c>
      <c r="F56" s="19" t="s">
        <v>17</v>
      </c>
      <c r="G56" s="19" t="s">
        <v>17</v>
      </c>
      <c r="H56" s="19" t="s">
        <v>17</v>
      </c>
      <c r="I56" s="19" t="s">
        <v>18</v>
      </c>
      <c r="J56" s="23">
        <v>86112</v>
      </c>
      <c r="K56" s="137">
        <v>50000</v>
      </c>
      <c r="L56" s="137">
        <v>50000</v>
      </c>
      <c r="M56" s="23">
        <v>50000</v>
      </c>
    </row>
    <row r="57" spans="1:13" ht="17.25" customHeight="1">
      <c r="A57" s="24"/>
      <c r="B57" s="19" t="s">
        <v>242</v>
      </c>
      <c r="C57" s="19" t="s">
        <v>226</v>
      </c>
      <c r="D57" s="45" t="s">
        <v>179</v>
      </c>
      <c r="E57" s="52" t="s">
        <v>29</v>
      </c>
      <c r="F57" s="50" t="s">
        <v>17</v>
      </c>
      <c r="G57" s="50" t="s">
        <v>17</v>
      </c>
      <c r="H57" s="50" t="s">
        <v>17</v>
      </c>
      <c r="I57" s="50" t="s">
        <v>18</v>
      </c>
      <c r="J57" s="23"/>
      <c r="K57" s="137">
        <f>SUM(K58:K61)</f>
        <v>100000</v>
      </c>
      <c r="L57" s="137">
        <f>SUM(L58:L61)</f>
        <v>100000</v>
      </c>
      <c r="M57" s="23">
        <f>SUM(M58:M61)</f>
        <v>100000</v>
      </c>
    </row>
    <row r="58" spans="1:13" ht="21" customHeight="1">
      <c r="A58" s="24" t="s">
        <v>31</v>
      </c>
      <c r="B58" s="44" t="s">
        <v>243</v>
      </c>
      <c r="C58" s="44" t="s">
        <v>226</v>
      </c>
      <c r="D58" s="49" t="s">
        <v>179</v>
      </c>
      <c r="E58" s="36" t="s">
        <v>29</v>
      </c>
      <c r="F58" s="19" t="s">
        <v>17</v>
      </c>
      <c r="G58" s="19" t="s">
        <v>17</v>
      </c>
      <c r="H58" s="19" t="s">
        <v>17</v>
      </c>
      <c r="I58" s="19" t="s">
        <v>18</v>
      </c>
      <c r="J58" s="23">
        <v>63800</v>
      </c>
      <c r="K58" s="21">
        <v>21900</v>
      </c>
      <c r="L58" s="21">
        <v>21900</v>
      </c>
      <c r="M58" s="26">
        <v>21900</v>
      </c>
    </row>
    <row r="59" spans="1:13" ht="42.75" customHeight="1">
      <c r="A59" s="43" t="s">
        <v>31</v>
      </c>
      <c r="B59" s="36" t="s">
        <v>244</v>
      </c>
      <c r="C59" s="36" t="s">
        <v>226</v>
      </c>
      <c r="D59" s="163" t="s">
        <v>179</v>
      </c>
      <c r="E59" s="36" t="s">
        <v>29</v>
      </c>
      <c r="F59" s="19" t="s">
        <v>17</v>
      </c>
      <c r="G59" s="19" t="s">
        <v>17</v>
      </c>
      <c r="H59" s="19" t="s">
        <v>17</v>
      </c>
      <c r="I59" s="19" t="s">
        <v>18</v>
      </c>
      <c r="J59" s="65"/>
      <c r="K59" s="145">
        <v>50600</v>
      </c>
      <c r="L59" s="145">
        <v>50600</v>
      </c>
      <c r="M59" s="146">
        <v>50600</v>
      </c>
    </row>
    <row r="60" spans="1:13" ht="30.75" customHeight="1">
      <c r="A60" s="24" t="s">
        <v>31</v>
      </c>
      <c r="B60" s="164" t="s">
        <v>241</v>
      </c>
      <c r="C60" s="165" t="s">
        <v>226</v>
      </c>
      <c r="D60" s="47" t="s">
        <v>179</v>
      </c>
      <c r="E60" s="51" t="s">
        <v>29</v>
      </c>
      <c r="F60" s="19" t="s">
        <v>17</v>
      </c>
      <c r="G60" s="19" t="s">
        <v>17</v>
      </c>
      <c r="H60" s="19" t="s">
        <v>17</v>
      </c>
      <c r="I60" s="19" t="s">
        <v>18</v>
      </c>
      <c r="J60" s="66"/>
      <c r="K60" s="147">
        <v>21000</v>
      </c>
      <c r="L60" s="147">
        <v>21000</v>
      </c>
      <c r="M60" s="126">
        <v>21000</v>
      </c>
    </row>
    <row r="61" spans="1:13" ht="33.75" customHeight="1">
      <c r="A61" s="24" t="s">
        <v>31</v>
      </c>
      <c r="B61" s="46" t="s">
        <v>240</v>
      </c>
      <c r="C61" s="67" t="s">
        <v>226</v>
      </c>
      <c r="D61" s="51" t="s">
        <v>179</v>
      </c>
      <c r="E61" s="36" t="s">
        <v>29</v>
      </c>
      <c r="F61" s="19" t="s">
        <v>17</v>
      </c>
      <c r="G61" s="19" t="s">
        <v>17</v>
      </c>
      <c r="H61" s="19" t="s">
        <v>17</v>
      </c>
      <c r="I61" s="19" t="s">
        <v>18</v>
      </c>
      <c r="J61" s="68"/>
      <c r="K61" s="147">
        <v>6500</v>
      </c>
      <c r="L61" s="147">
        <v>6500</v>
      </c>
      <c r="M61" s="126">
        <v>6500</v>
      </c>
    </row>
    <row r="62" spans="1:13" ht="17.25" customHeight="1">
      <c r="A62" s="18" t="s">
        <v>119</v>
      </c>
      <c r="B62" s="205" t="s">
        <v>245</v>
      </c>
      <c r="C62" s="206"/>
      <c r="D62" s="206"/>
      <c r="E62" s="206"/>
      <c r="F62" s="206"/>
      <c r="G62" s="206"/>
      <c r="H62" s="206"/>
      <c r="I62" s="207"/>
      <c r="J62" s="26"/>
      <c r="K62" s="21"/>
      <c r="L62" s="22"/>
      <c r="M62" s="42"/>
    </row>
    <row r="63" spans="1:13" ht="21.75" customHeight="1">
      <c r="A63" s="18"/>
      <c r="B63" s="37"/>
      <c r="C63" s="38"/>
      <c r="D63" s="38"/>
      <c r="E63" s="38"/>
      <c r="F63" s="38"/>
      <c r="G63" s="38"/>
      <c r="H63" s="38"/>
      <c r="I63" s="39"/>
      <c r="J63" s="26"/>
      <c r="K63" s="21"/>
      <c r="L63" s="22"/>
      <c r="M63" s="42"/>
    </row>
    <row r="64" spans="1:13" ht="33.75" customHeight="1">
      <c r="A64" s="24" t="s">
        <v>31</v>
      </c>
      <c r="B64" s="31" t="s">
        <v>32</v>
      </c>
      <c r="C64" s="20" t="s">
        <v>33</v>
      </c>
      <c r="D64" s="20" t="s">
        <v>179</v>
      </c>
      <c r="E64" s="20" t="s">
        <v>29</v>
      </c>
      <c r="F64" s="19" t="s">
        <v>34</v>
      </c>
      <c r="G64" s="19" t="s">
        <v>17</v>
      </c>
      <c r="H64" s="69" t="s">
        <v>306</v>
      </c>
      <c r="I64" s="19" t="s">
        <v>35</v>
      </c>
      <c r="J64" s="23">
        <v>3520</v>
      </c>
      <c r="K64" s="137">
        <v>3520</v>
      </c>
      <c r="L64" s="137">
        <v>3520</v>
      </c>
      <c r="M64" s="23">
        <v>3520</v>
      </c>
    </row>
    <row r="65" spans="1:13" ht="46.5" customHeight="1">
      <c r="A65" s="24" t="s">
        <v>44</v>
      </c>
      <c r="B65" s="19" t="s">
        <v>134</v>
      </c>
      <c r="C65" s="20" t="s">
        <v>45</v>
      </c>
      <c r="D65" s="20" t="s">
        <v>182</v>
      </c>
      <c r="E65" s="20" t="s">
        <v>24</v>
      </c>
      <c r="F65" s="19" t="s">
        <v>17</v>
      </c>
      <c r="G65" s="19" t="s">
        <v>17</v>
      </c>
      <c r="H65" s="19" t="s">
        <v>369</v>
      </c>
      <c r="I65" s="19" t="s">
        <v>18</v>
      </c>
      <c r="J65" s="23">
        <v>138111.25</v>
      </c>
      <c r="K65" s="137">
        <v>174219</v>
      </c>
      <c r="L65" s="137">
        <v>0</v>
      </c>
      <c r="M65" s="138">
        <v>0</v>
      </c>
    </row>
    <row r="66" spans="1:13" ht="46.5" customHeight="1">
      <c r="A66" s="24" t="s">
        <v>320</v>
      </c>
      <c r="B66" s="19" t="s">
        <v>321</v>
      </c>
      <c r="C66" s="20" t="s">
        <v>322</v>
      </c>
      <c r="D66" s="20" t="s">
        <v>323</v>
      </c>
      <c r="E66" s="20" t="s">
        <v>30</v>
      </c>
      <c r="F66" s="19" t="s">
        <v>17</v>
      </c>
      <c r="G66" s="19" t="s">
        <v>17</v>
      </c>
      <c r="H66" s="19" t="s">
        <v>17</v>
      </c>
      <c r="I66" s="19" t="s">
        <v>18</v>
      </c>
      <c r="J66" s="23"/>
      <c r="K66" s="137">
        <v>355370</v>
      </c>
      <c r="L66" s="137">
        <v>0</v>
      </c>
      <c r="M66" s="138">
        <v>0</v>
      </c>
    </row>
    <row r="67" spans="1:13" ht="34.5" customHeight="1">
      <c r="A67" s="24" t="s">
        <v>46</v>
      </c>
      <c r="B67" s="19" t="s">
        <v>47</v>
      </c>
      <c r="C67" s="20" t="s">
        <v>48</v>
      </c>
      <c r="D67" s="20" t="s">
        <v>195</v>
      </c>
      <c r="E67" s="20" t="s">
        <v>223</v>
      </c>
      <c r="F67" s="19" t="s">
        <v>17</v>
      </c>
      <c r="G67" s="19" t="s">
        <v>17</v>
      </c>
      <c r="H67" s="19" t="s">
        <v>17</v>
      </c>
      <c r="I67" s="19" t="s">
        <v>18</v>
      </c>
      <c r="J67" s="23">
        <v>30000</v>
      </c>
      <c r="K67" s="137">
        <v>30000</v>
      </c>
      <c r="L67" s="137">
        <v>30000</v>
      </c>
      <c r="M67" s="138">
        <v>30000</v>
      </c>
    </row>
    <row r="68" spans="1:13" s="7" customFormat="1" ht="19.5" customHeight="1">
      <c r="A68" s="24"/>
      <c r="B68" s="20" t="s">
        <v>141</v>
      </c>
      <c r="C68" s="20"/>
      <c r="D68" s="20"/>
      <c r="E68" s="20"/>
      <c r="F68" s="19"/>
      <c r="G68" s="19"/>
      <c r="H68" s="19"/>
      <c r="I68" s="40"/>
      <c r="J68" s="40" t="s">
        <v>234</v>
      </c>
      <c r="K68" s="23">
        <f>K69+K70+K71+K72+K73+K74+K75+K76+K77</f>
        <v>202440</v>
      </c>
      <c r="L68" s="23">
        <f t="shared" ref="L68:M68" si="3">L69+L70+L71+L72+L73+L74+L75+L76+L77</f>
        <v>357340</v>
      </c>
      <c r="M68" s="23">
        <f t="shared" si="3"/>
        <v>435340</v>
      </c>
    </row>
    <row r="69" spans="1:13" ht="47.25" customHeight="1">
      <c r="A69" s="24" t="s">
        <v>49</v>
      </c>
      <c r="B69" s="19" t="s">
        <v>133</v>
      </c>
      <c r="C69" s="20" t="s">
        <v>51</v>
      </c>
      <c r="D69" s="20" t="s">
        <v>182</v>
      </c>
      <c r="E69" s="20" t="s">
        <v>24</v>
      </c>
      <c r="F69" s="19" t="s">
        <v>17</v>
      </c>
      <c r="G69" s="19" t="s">
        <v>17</v>
      </c>
      <c r="H69" s="19" t="s">
        <v>369</v>
      </c>
      <c r="I69" s="19" t="s">
        <v>18</v>
      </c>
      <c r="J69" s="26">
        <v>37471</v>
      </c>
      <c r="K69" s="21">
        <v>46500</v>
      </c>
      <c r="L69" s="21">
        <v>0</v>
      </c>
      <c r="M69" s="126">
        <v>0</v>
      </c>
    </row>
    <row r="70" spans="1:13" ht="42.2" customHeight="1">
      <c r="A70" s="24" t="s">
        <v>49</v>
      </c>
      <c r="B70" s="31" t="s">
        <v>352</v>
      </c>
      <c r="C70" s="20" t="s">
        <v>52</v>
      </c>
      <c r="D70" s="20" t="s">
        <v>179</v>
      </c>
      <c r="E70" s="20" t="s">
        <v>28</v>
      </c>
      <c r="F70" s="19" t="s">
        <v>17</v>
      </c>
      <c r="G70" s="19" t="s">
        <v>17</v>
      </c>
      <c r="H70" s="19" t="s">
        <v>17</v>
      </c>
      <c r="I70" s="19" t="s">
        <v>18</v>
      </c>
      <c r="J70" s="26">
        <v>62760</v>
      </c>
      <c r="K70" s="21">
        <v>93840</v>
      </c>
      <c r="L70" s="21">
        <v>293840</v>
      </c>
      <c r="M70" s="26">
        <v>393840</v>
      </c>
    </row>
    <row r="71" spans="1:13" ht="34.5" customHeight="1">
      <c r="A71" s="24" t="s">
        <v>49</v>
      </c>
      <c r="B71" s="19" t="s">
        <v>193</v>
      </c>
      <c r="C71" s="20" t="s">
        <v>53</v>
      </c>
      <c r="D71" s="20" t="s">
        <v>179</v>
      </c>
      <c r="E71" s="20" t="s">
        <v>28</v>
      </c>
      <c r="F71" s="19" t="s">
        <v>17</v>
      </c>
      <c r="G71" s="19" t="s">
        <v>17</v>
      </c>
      <c r="H71" s="19" t="s">
        <v>17</v>
      </c>
      <c r="I71" s="19" t="s">
        <v>18</v>
      </c>
      <c r="J71" s="26">
        <v>30000</v>
      </c>
      <c r="K71" s="21">
        <v>25000</v>
      </c>
      <c r="L71" s="22">
        <v>35500</v>
      </c>
      <c r="M71" s="42">
        <v>13500</v>
      </c>
    </row>
    <row r="72" spans="1:13" ht="34.5" customHeight="1">
      <c r="A72" s="24" t="s">
        <v>49</v>
      </c>
      <c r="B72" s="19" t="s">
        <v>246</v>
      </c>
      <c r="C72" s="20" t="s">
        <v>229</v>
      </c>
      <c r="D72" s="20" t="s">
        <v>179</v>
      </c>
      <c r="E72" s="20" t="s">
        <v>28</v>
      </c>
      <c r="F72" s="19" t="s">
        <v>17</v>
      </c>
      <c r="G72" s="19" t="s">
        <v>17</v>
      </c>
      <c r="H72" s="19" t="s">
        <v>17</v>
      </c>
      <c r="I72" s="19" t="s">
        <v>18</v>
      </c>
      <c r="J72" s="26"/>
      <c r="K72" s="21">
        <v>3100</v>
      </c>
      <c r="L72" s="139">
        <v>0</v>
      </c>
      <c r="M72" s="42">
        <v>0</v>
      </c>
    </row>
    <row r="73" spans="1:13" ht="23.25" customHeight="1">
      <c r="A73" s="33" t="s">
        <v>49</v>
      </c>
      <c r="B73" s="35" t="s">
        <v>365</v>
      </c>
      <c r="C73" s="20" t="s">
        <v>229</v>
      </c>
      <c r="D73" s="34" t="s">
        <v>179</v>
      </c>
      <c r="E73" s="34" t="s">
        <v>28</v>
      </c>
      <c r="F73" s="35" t="s">
        <v>17</v>
      </c>
      <c r="G73" s="35" t="s">
        <v>17</v>
      </c>
      <c r="H73" s="35" t="s">
        <v>17</v>
      </c>
      <c r="I73" s="35" t="s">
        <v>18</v>
      </c>
      <c r="J73" s="70">
        <v>30000</v>
      </c>
      <c r="K73" s="149">
        <v>20000</v>
      </c>
      <c r="L73" s="149">
        <v>20000</v>
      </c>
      <c r="M73" s="70">
        <v>20000</v>
      </c>
    </row>
    <row r="74" spans="1:13" ht="24.75" customHeight="1">
      <c r="A74" s="24" t="s">
        <v>49</v>
      </c>
      <c r="B74" s="35" t="s">
        <v>342</v>
      </c>
      <c r="C74" s="20" t="s">
        <v>229</v>
      </c>
      <c r="D74" s="20" t="s">
        <v>179</v>
      </c>
      <c r="E74" s="20" t="s">
        <v>28</v>
      </c>
      <c r="F74" s="19" t="s">
        <v>17</v>
      </c>
      <c r="G74" s="19" t="s">
        <v>17</v>
      </c>
      <c r="H74" s="19" t="s">
        <v>17</v>
      </c>
      <c r="I74" s="19" t="s">
        <v>18</v>
      </c>
      <c r="J74" s="26">
        <v>15000</v>
      </c>
      <c r="K74" s="21">
        <v>5000</v>
      </c>
      <c r="L74" s="22">
        <v>0</v>
      </c>
      <c r="M74" s="42">
        <v>0</v>
      </c>
    </row>
    <row r="75" spans="1:13" ht="27.75" customHeight="1">
      <c r="A75" s="24" t="s">
        <v>49</v>
      </c>
      <c r="B75" s="19" t="s">
        <v>174</v>
      </c>
      <c r="C75" s="20" t="s">
        <v>54</v>
      </c>
      <c r="D75" s="20" t="s">
        <v>179</v>
      </c>
      <c r="E75" s="20" t="s">
        <v>28</v>
      </c>
      <c r="F75" s="19" t="s">
        <v>17</v>
      </c>
      <c r="G75" s="19" t="s">
        <v>17</v>
      </c>
      <c r="H75" s="19" t="s">
        <v>17</v>
      </c>
      <c r="I75" s="19" t="s">
        <v>18</v>
      </c>
      <c r="J75" s="26">
        <v>5746.2</v>
      </c>
      <c r="K75" s="21">
        <v>7000</v>
      </c>
      <c r="L75" s="21">
        <v>7000</v>
      </c>
      <c r="M75" s="26">
        <v>7000</v>
      </c>
    </row>
    <row r="76" spans="1:13" ht="27.75" customHeight="1">
      <c r="A76" s="24" t="s">
        <v>49</v>
      </c>
      <c r="B76" s="19" t="s">
        <v>368</v>
      </c>
      <c r="C76" s="20" t="s">
        <v>366</v>
      </c>
      <c r="D76" s="20" t="s">
        <v>185</v>
      </c>
      <c r="E76" s="20" t="s">
        <v>39</v>
      </c>
      <c r="F76" s="19" t="s">
        <v>17</v>
      </c>
      <c r="G76" s="19" t="s">
        <v>367</v>
      </c>
      <c r="H76" s="19" t="s">
        <v>17</v>
      </c>
      <c r="I76" s="19" t="s">
        <v>18</v>
      </c>
      <c r="J76" s="26"/>
      <c r="K76" s="21">
        <v>1000</v>
      </c>
      <c r="L76" s="21">
        <v>0</v>
      </c>
      <c r="M76" s="26">
        <v>0</v>
      </c>
    </row>
    <row r="77" spans="1:13" ht="36.75" customHeight="1">
      <c r="A77" s="24" t="s">
        <v>49</v>
      </c>
      <c r="B77" s="31" t="s">
        <v>252</v>
      </c>
      <c r="C77" s="20" t="s">
        <v>56</v>
      </c>
      <c r="D77" s="20" t="s">
        <v>197</v>
      </c>
      <c r="E77" s="20" t="s">
        <v>57</v>
      </c>
      <c r="F77" s="19" t="s">
        <v>17</v>
      </c>
      <c r="G77" s="19" t="s">
        <v>17</v>
      </c>
      <c r="H77" s="19" t="s">
        <v>17</v>
      </c>
      <c r="I77" s="19" t="s">
        <v>18</v>
      </c>
      <c r="J77" s="26">
        <v>6000</v>
      </c>
      <c r="K77" s="135">
        <v>1000</v>
      </c>
      <c r="L77" s="135">
        <v>1000</v>
      </c>
      <c r="M77" s="136">
        <v>1000</v>
      </c>
    </row>
    <row r="78" spans="1:13" s="6" customFormat="1" ht="32.25" customHeight="1">
      <c r="A78" s="24" t="s">
        <v>58</v>
      </c>
      <c r="B78" s="20"/>
      <c r="C78" s="20" t="s">
        <v>59</v>
      </c>
      <c r="D78" s="20" t="s">
        <v>180</v>
      </c>
      <c r="E78" s="20" t="s">
        <v>16</v>
      </c>
      <c r="F78" s="20" t="s">
        <v>60</v>
      </c>
      <c r="G78" s="20" t="s">
        <v>17</v>
      </c>
      <c r="H78" s="20" t="s">
        <v>370</v>
      </c>
      <c r="I78" s="19" t="s">
        <v>363</v>
      </c>
      <c r="J78" s="23">
        <f>SUM(J79:J83)</f>
        <v>142600</v>
      </c>
      <c r="K78" s="23">
        <f>K79+K80+K81+K82+K83</f>
        <v>168600</v>
      </c>
      <c r="L78" s="23">
        <f t="shared" ref="L78:M78" si="4">L79+L80+L81+L82+L83</f>
        <v>174300</v>
      </c>
      <c r="M78" s="23">
        <f t="shared" si="4"/>
        <v>0</v>
      </c>
    </row>
    <row r="79" spans="1:13" ht="31.5" customHeight="1">
      <c r="A79" s="24" t="s">
        <v>58</v>
      </c>
      <c r="B79" s="19" t="s">
        <v>122</v>
      </c>
      <c r="C79" s="19" t="s">
        <v>59</v>
      </c>
      <c r="D79" s="19" t="s">
        <v>180</v>
      </c>
      <c r="E79" s="19" t="s">
        <v>16</v>
      </c>
      <c r="F79" s="19" t="s">
        <v>60</v>
      </c>
      <c r="G79" s="19" t="s">
        <v>17</v>
      </c>
      <c r="H79" s="20" t="s">
        <v>370</v>
      </c>
      <c r="I79" s="19" t="s">
        <v>363</v>
      </c>
      <c r="J79" s="26">
        <v>97808</v>
      </c>
      <c r="K79" s="21">
        <v>115980</v>
      </c>
      <c r="L79" s="21">
        <v>119920</v>
      </c>
      <c r="M79" s="42">
        <v>0</v>
      </c>
    </row>
    <row r="80" spans="1:13" ht="31.5" customHeight="1">
      <c r="A80" s="24" t="s">
        <v>58</v>
      </c>
      <c r="B80" s="19" t="s">
        <v>121</v>
      </c>
      <c r="C80" s="19" t="s">
        <v>59</v>
      </c>
      <c r="D80" s="19" t="s">
        <v>181</v>
      </c>
      <c r="E80" s="19" t="s">
        <v>20</v>
      </c>
      <c r="F80" s="19" t="s">
        <v>60</v>
      </c>
      <c r="G80" s="19" t="s">
        <v>17</v>
      </c>
      <c r="H80" s="20" t="s">
        <v>370</v>
      </c>
      <c r="I80" s="19" t="s">
        <v>363</v>
      </c>
      <c r="J80" s="26">
        <v>29538</v>
      </c>
      <c r="K80" s="21">
        <v>35026</v>
      </c>
      <c r="L80" s="21">
        <v>36215</v>
      </c>
      <c r="M80" s="42">
        <v>0</v>
      </c>
    </row>
    <row r="81" spans="1:14" ht="31.5" customHeight="1">
      <c r="A81" s="24" t="s">
        <v>58</v>
      </c>
      <c r="B81" s="19" t="s">
        <v>144</v>
      </c>
      <c r="C81" s="19" t="s">
        <v>59</v>
      </c>
      <c r="D81" s="19" t="s">
        <v>179</v>
      </c>
      <c r="E81" s="19" t="s">
        <v>27</v>
      </c>
      <c r="F81" s="19" t="s">
        <v>60</v>
      </c>
      <c r="G81" s="19" t="s">
        <v>17</v>
      </c>
      <c r="H81" s="20" t="s">
        <v>370</v>
      </c>
      <c r="I81" s="19" t="s">
        <v>363</v>
      </c>
      <c r="J81" s="26">
        <v>9000</v>
      </c>
      <c r="K81" s="21">
        <v>12000</v>
      </c>
      <c r="L81" s="21">
        <v>12000</v>
      </c>
      <c r="M81" s="42">
        <v>0</v>
      </c>
    </row>
    <row r="82" spans="1:14" ht="31.5" customHeight="1">
      <c r="A82" s="24" t="s">
        <v>58</v>
      </c>
      <c r="B82" s="19" t="s">
        <v>149</v>
      </c>
      <c r="C82" s="19" t="s">
        <v>59</v>
      </c>
      <c r="D82" s="19" t="s">
        <v>179</v>
      </c>
      <c r="E82" s="19" t="s">
        <v>42</v>
      </c>
      <c r="F82" s="19" t="s">
        <v>60</v>
      </c>
      <c r="G82" s="19" t="s">
        <v>17</v>
      </c>
      <c r="H82" s="20" t="s">
        <v>370</v>
      </c>
      <c r="I82" s="19" t="s">
        <v>363</v>
      </c>
      <c r="J82" s="26"/>
      <c r="K82" s="21">
        <v>0</v>
      </c>
      <c r="L82" s="21">
        <v>0</v>
      </c>
      <c r="M82" s="126">
        <v>0</v>
      </c>
    </row>
    <row r="83" spans="1:14" ht="31.5" customHeight="1">
      <c r="A83" s="24" t="s">
        <v>58</v>
      </c>
      <c r="B83" s="19" t="s">
        <v>120</v>
      </c>
      <c r="C83" s="19" t="s">
        <v>59</v>
      </c>
      <c r="D83" s="19" t="s">
        <v>179</v>
      </c>
      <c r="E83" s="19" t="s">
        <v>29</v>
      </c>
      <c r="F83" s="19" t="s">
        <v>60</v>
      </c>
      <c r="G83" s="19" t="s">
        <v>17</v>
      </c>
      <c r="H83" s="20" t="s">
        <v>370</v>
      </c>
      <c r="I83" s="19" t="s">
        <v>363</v>
      </c>
      <c r="J83" s="26">
        <v>6254</v>
      </c>
      <c r="K83" s="21">
        <v>5594</v>
      </c>
      <c r="L83" s="21">
        <v>6165</v>
      </c>
      <c r="M83" s="42">
        <v>0</v>
      </c>
    </row>
    <row r="84" spans="1:14" s="6" customFormat="1" ht="31.5" customHeight="1">
      <c r="A84" s="24" t="s">
        <v>61</v>
      </c>
      <c r="B84" s="20"/>
      <c r="C84" s="20"/>
      <c r="D84" s="20"/>
      <c r="E84" s="20"/>
      <c r="F84" s="19"/>
      <c r="G84" s="19"/>
      <c r="H84" s="19"/>
      <c r="I84" s="19"/>
      <c r="J84" s="23">
        <f>SUM(J85:J100)</f>
        <v>182600</v>
      </c>
      <c r="K84" s="119">
        <f>K85+K86+K87+K88+K89+K90+K91+K92+K93+K94+K95+K96+K97+K98+K99+K100+K101+K102+K103+K104</f>
        <v>1734553</v>
      </c>
      <c r="L84" s="119">
        <f t="shared" ref="L84:M84" si="5">L85+L86+L87+L88+L89+L90+L91+L92+L93+L94+L95+L96+L97+L98+L99+L100+L101+L102+L103+L104</f>
        <v>406600</v>
      </c>
      <c r="M84" s="119">
        <f t="shared" si="5"/>
        <v>396600</v>
      </c>
    </row>
    <row r="85" spans="1:14" ht="22.5" customHeight="1">
      <c r="A85" s="24" t="s">
        <v>61</v>
      </c>
      <c r="B85" s="19" t="s">
        <v>203</v>
      </c>
      <c r="C85" s="19" t="s">
        <v>249</v>
      </c>
      <c r="D85" s="19" t="s">
        <v>179</v>
      </c>
      <c r="E85" s="19" t="s">
        <v>40</v>
      </c>
      <c r="F85" s="19" t="s">
        <v>17</v>
      </c>
      <c r="G85" s="19" t="s">
        <v>17</v>
      </c>
      <c r="H85" s="19" t="s">
        <v>17</v>
      </c>
      <c r="I85" s="19" t="s">
        <v>18</v>
      </c>
      <c r="J85" s="21">
        <v>27600</v>
      </c>
      <c r="K85" s="172">
        <v>32900</v>
      </c>
      <c r="L85" s="166">
        <v>32900</v>
      </c>
      <c r="M85" s="166">
        <v>32900</v>
      </c>
    </row>
    <row r="86" spans="1:14" ht="22.5" customHeight="1">
      <c r="A86" s="24" t="s">
        <v>61</v>
      </c>
      <c r="B86" s="19" t="s">
        <v>154</v>
      </c>
      <c r="C86" s="19" t="s">
        <v>249</v>
      </c>
      <c r="D86" s="19" t="s">
        <v>179</v>
      </c>
      <c r="E86" s="19" t="s">
        <v>40</v>
      </c>
      <c r="F86" s="19" t="s">
        <v>17</v>
      </c>
      <c r="G86" s="19" t="s">
        <v>17</v>
      </c>
      <c r="H86" s="19" t="s">
        <v>17</v>
      </c>
      <c r="I86" s="19" t="s">
        <v>18</v>
      </c>
      <c r="J86" s="21">
        <v>29200</v>
      </c>
      <c r="K86" s="172">
        <v>33700</v>
      </c>
      <c r="L86" s="166">
        <v>33700</v>
      </c>
      <c r="M86" s="166">
        <v>33700</v>
      </c>
    </row>
    <row r="87" spans="1:14" ht="21" customHeight="1">
      <c r="A87" s="24" t="s">
        <v>61</v>
      </c>
      <c r="B87" s="19" t="s">
        <v>218</v>
      </c>
      <c r="C87" s="19" t="s">
        <v>249</v>
      </c>
      <c r="D87" s="19" t="s">
        <v>179</v>
      </c>
      <c r="E87" s="19" t="s">
        <v>28</v>
      </c>
      <c r="F87" s="19" t="s">
        <v>17</v>
      </c>
      <c r="G87" s="19" t="s">
        <v>17</v>
      </c>
      <c r="H87" s="19" t="s">
        <v>17</v>
      </c>
      <c r="I87" s="19" t="s">
        <v>18</v>
      </c>
      <c r="J87" s="21">
        <v>0</v>
      </c>
      <c r="K87" s="172">
        <v>3000</v>
      </c>
      <c r="L87" s="166">
        <v>3000</v>
      </c>
      <c r="M87" s="166">
        <v>3000</v>
      </c>
    </row>
    <row r="88" spans="1:14" ht="36.75" customHeight="1">
      <c r="A88" s="24" t="s">
        <v>61</v>
      </c>
      <c r="B88" s="19" t="s">
        <v>260</v>
      </c>
      <c r="C88" s="19" t="s">
        <v>249</v>
      </c>
      <c r="D88" s="19" t="s">
        <v>179</v>
      </c>
      <c r="E88" s="19" t="s">
        <v>125</v>
      </c>
      <c r="F88" s="19" t="s">
        <v>17</v>
      </c>
      <c r="G88" s="19" t="s">
        <v>17</v>
      </c>
      <c r="H88" s="19" t="s">
        <v>17</v>
      </c>
      <c r="I88" s="19" t="s">
        <v>18</v>
      </c>
      <c r="J88" s="21">
        <v>0</v>
      </c>
      <c r="K88" s="172">
        <v>3000</v>
      </c>
      <c r="L88" s="22">
        <v>3000</v>
      </c>
      <c r="M88" s="22">
        <v>3000</v>
      </c>
    </row>
    <row r="89" spans="1:14" ht="21" customHeight="1">
      <c r="A89" s="24" t="s">
        <v>61</v>
      </c>
      <c r="B89" s="19" t="s">
        <v>250</v>
      </c>
      <c r="C89" s="19" t="s">
        <v>62</v>
      </c>
      <c r="D89" s="19" t="s">
        <v>179</v>
      </c>
      <c r="E89" s="19" t="s">
        <v>41</v>
      </c>
      <c r="F89" s="19" t="s">
        <v>17</v>
      </c>
      <c r="G89" s="19" t="s">
        <v>17</v>
      </c>
      <c r="H89" s="19" t="s">
        <v>17</v>
      </c>
      <c r="I89" s="19" t="s">
        <v>18</v>
      </c>
      <c r="J89" s="21">
        <v>7800</v>
      </c>
      <c r="K89" s="172">
        <v>10000</v>
      </c>
      <c r="L89" s="172">
        <v>20000</v>
      </c>
      <c r="M89" s="172">
        <v>10000</v>
      </c>
    </row>
    <row r="90" spans="1:14" ht="21" customHeight="1">
      <c r="A90" s="24" t="s">
        <v>61</v>
      </c>
      <c r="B90" s="19" t="s">
        <v>136</v>
      </c>
      <c r="C90" s="19" t="s">
        <v>62</v>
      </c>
      <c r="D90" s="19" t="s">
        <v>179</v>
      </c>
      <c r="E90" s="19" t="s">
        <v>43</v>
      </c>
      <c r="F90" s="19" t="s">
        <v>17</v>
      </c>
      <c r="G90" s="19" t="s">
        <v>17</v>
      </c>
      <c r="H90" s="19" t="s">
        <v>17</v>
      </c>
      <c r="I90" s="19" t="s">
        <v>18</v>
      </c>
      <c r="J90" s="21">
        <v>30000</v>
      </c>
      <c r="K90" s="172">
        <v>15000</v>
      </c>
      <c r="L90" s="172">
        <v>15000</v>
      </c>
      <c r="M90" s="172">
        <v>15000</v>
      </c>
    </row>
    <row r="91" spans="1:14" ht="21" customHeight="1">
      <c r="A91" s="24" t="s">
        <v>61</v>
      </c>
      <c r="B91" s="19" t="s">
        <v>333</v>
      </c>
      <c r="C91" s="19" t="s">
        <v>334</v>
      </c>
      <c r="D91" s="19" t="s">
        <v>179</v>
      </c>
      <c r="E91" s="19" t="s">
        <v>42</v>
      </c>
      <c r="F91" s="19" t="s">
        <v>17</v>
      </c>
      <c r="G91" s="19" t="s">
        <v>17</v>
      </c>
      <c r="H91" s="19" t="s">
        <v>17</v>
      </c>
      <c r="I91" s="19" t="s">
        <v>18</v>
      </c>
      <c r="J91" s="21"/>
      <c r="K91" s="179">
        <v>36609</v>
      </c>
      <c r="L91" s="166">
        <v>0</v>
      </c>
      <c r="M91" s="166">
        <v>0</v>
      </c>
      <c r="N91" s="178">
        <v>30303</v>
      </c>
    </row>
    <row r="92" spans="1:14" ht="32.25" customHeight="1">
      <c r="A92" s="24" t="s">
        <v>61</v>
      </c>
      <c r="B92" s="19" t="s">
        <v>335</v>
      </c>
      <c r="C92" s="19" t="s">
        <v>253</v>
      </c>
      <c r="D92" s="19" t="s">
        <v>179</v>
      </c>
      <c r="E92" s="19" t="s">
        <v>28</v>
      </c>
      <c r="F92" s="19" t="s">
        <v>17</v>
      </c>
      <c r="G92" s="19" t="s">
        <v>17</v>
      </c>
      <c r="H92" s="19" t="s">
        <v>17</v>
      </c>
      <c r="I92" s="19" t="s">
        <v>18</v>
      </c>
      <c r="J92" s="21">
        <v>3000</v>
      </c>
      <c r="K92" s="166">
        <v>0</v>
      </c>
      <c r="L92" s="166">
        <v>9000</v>
      </c>
      <c r="M92" s="166">
        <v>9000</v>
      </c>
    </row>
    <row r="93" spans="1:14" ht="52.5" customHeight="1">
      <c r="A93" s="24" t="s">
        <v>61</v>
      </c>
      <c r="B93" s="31" t="s">
        <v>256</v>
      </c>
      <c r="C93" s="19" t="s">
        <v>254</v>
      </c>
      <c r="D93" s="19" t="s">
        <v>179</v>
      </c>
      <c r="E93" s="19" t="s">
        <v>40</v>
      </c>
      <c r="F93" s="19" t="s">
        <v>17</v>
      </c>
      <c r="G93" s="19" t="s">
        <v>17</v>
      </c>
      <c r="H93" s="19" t="s">
        <v>17</v>
      </c>
      <c r="I93" s="19" t="s">
        <v>18</v>
      </c>
      <c r="J93" s="21"/>
      <c r="K93" s="173">
        <v>20000</v>
      </c>
      <c r="L93" s="147">
        <v>25000</v>
      </c>
      <c r="M93" s="147">
        <v>25000</v>
      </c>
    </row>
    <row r="94" spans="1:14" ht="52.5" customHeight="1">
      <c r="A94" s="24" t="s">
        <v>61</v>
      </c>
      <c r="B94" s="31" t="s">
        <v>257</v>
      </c>
      <c r="C94" s="19" t="s">
        <v>254</v>
      </c>
      <c r="D94" s="19" t="s">
        <v>179</v>
      </c>
      <c r="E94" s="19" t="s">
        <v>40</v>
      </c>
      <c r="F94" s="19" t="s">
        <v>17</v>
      </c>
      <c r="G94" s="19" t="s">
        <v>17</v>
      </c>
      <c r="H94" s="19" t="s">
        <v>17</v>
      </c>
      <c r="I94" s="19" t="s">
        <v>18</v>
      </c>
      <c r="J94" s="21"/>
      <c r="K94" s="173">
        <v>30000</v>
      </c>
      <c r="L94" s="147">
        <v>30000</v>
      </c>
      <c r="M94" s="147">
        <v>30000</v>
      </c>
    </row>
    <row r="95" spans="1:14" ht="52.5" customHeight="1">
      <c r="A95" s="24" t="s">
        <v>61</v>
      </c>
      <c r="B95" s="31" t="s">
        <v>258</v>
      </c>
      <c r="C95" s="19" t="s">
        <v>254</v>
      </c>
      <c r="D95" s="19" t="s">
        <v>179</v>
      </c>
      <c r="E95" s="19" t="s">
        <v>40</v>
      </c>
      <c r="F95" s="19" t="s">
        <v>17</v>
      </c>
      <c r="G95" s="19" t="s">
        <v>17</v>
      </c>
      <c r="H95" s="19" t="s">
        <v>17</v>
      </c>
      <c r="I95" s="19" t="s">
        <v>18</v>
      </c>
      <c r="J95" s="21"/>
      <c r="K95" s="173">
        <v>15000</v>
      </c>
      <c r="L95" s="147">
        <v>15000</v>
      </c>
      <c r="M95" s="147">
        <v>15000</v>
      </c>
    </row>
    <row r="96" spans="1:14" ht="52.5" customHeight="1">
      <c r="A96" s="24" t="s">
        <v>61</v>
      </c>
      <c r="B96" s="31" t="s">
        <v>259</v>
      </c>
      <c r="C96" s="19" t="s">
        <v>254</v>
      </c>
      <c r="D96" s="19" t="s">
        <v>179</v>
      </c>
      <c r="E96" s="19" t="s">
        <v>40</v>
      </c>
      <c r="F96" s="19" t="s">
        <v>17</v>
      </c>
      <c r="G96" s="19" t="s">
        <v>17</v>
      </c>
      <c r="H96" s="19" t="s">
        <v>17</v>
      </c>
      <c r="I96" s="19" t="s">
        <v>18</v>
      </c>
      <c r="J96" s="21"/>
      <c r="K96" s="173">
        <v>20000</v>
      </c>
      <c r="L96" s="147">
        <v>20000</v>
      </c>
      <c r="M96" s="147">
        <v>20000</v>
      </c>
    </row>
    <row r="97" spans="1:15" ht="27" customHeight="1">
      <c r="A97" s="24" t="s">
        <v>61</v>
      </c>
      <c r="B97" s="19" t="s">
        <v>336</v>
      </c>
      <c r="C97" s="19" t="s">
        <v>253</v>
      </c>
      <c r="D97" s="19" t="s">
        <v>179</v>
      </c>
      <c r="E97" s="19" t="s">
        <v>29</v>
      </c>
      <c r="F97" s="19" t="s">
        <v>17</v>
      </c>
      <c r="G97" s="19" t="s">
        <v>17</v>
      </c>
      <c r="H97" s="19" t="s">
        <v>17</v>
      </c>
      <c r="I97" s="19" t="s">
        <v>18</v>
      </c>
      <c r="J97" s="21">
        <v>15000</v>
      </c>
      <c r="K97" s="166">
        <v>0</v>
      </c>
      <c r="L97" s="166">
        <v>0</v>
      </c>
      <c r="M97" s="166">
        <v>0</v>
      </c>
    </row>
    <row r="98" spans="1:15" ht="27" customHeight="1">
      <c r="A98" s="24" t="s">
        <v>61</v>
      </c>
      <c r="B98" s="19" t="s">
        <v>255</v>
      </c>
      <c r="C98" s="19" t="s">
        <v>254</v>
      </c>
      <c r="D98" s="19" t="s">
        <v>26</v>
      </c>
      <c r="E98" s="19" t="s">
        <v>42</v>
      </c>
      <c r="F98" s="19" t="s">
        <v>17</v>
      </c>
      <c r="G98" s="19" t="s">
        <v>17</v>
      </c>
      <c r="H98" s="19" t="s">
        <v>17</v>
      </c>
      <c r="I98" s="19" t="s">
        <v>18</v>
      </c>
      <c r="J98" s="21"/>
      <c r="K98" s="172">
        <v>50000</v>
      </c>
      <c r="L98" s="166">
        <v>75000</v>
      </c>
      <c r="M98" s="166">
        <v>75000</v>
      </c>
    </row>
    <row r="99" spans="1:15" ht="27" customHeight="1">
      <c r="A99" s="24" t="s">
        <v>61</v>
      </c>
      <c r="B99" s="19" t="s">
        <v>337</v>
      </c>
      <c r="C99" s="19" t="s">
        <v>254</v>
      </c>
      <c r="D99" s="19" t="s">
        <v>26</v>
      </c>
      <c r="E99" s="19" t="s">
        <v>125</v>
      </c>
      <c r="F99" s="19" t="s">
        <v>17</v>
      </c>
      <c r="G99" s="19" t="s">
        <v>17</v>
      </c>
      <c r="H99" s="19" t="s">
        <v>17</v>
      </c>
      <c r="I99" s="19" t="s">
        <v>18</v>
      </c>
      <c r="J99" s="21"/>
      <c r="K99" s="172">
        <v>15000</v>
      </c>
      <c r="L99" s="166">
        <v>25000</v>
      </c>
      <c r="M99" s="166">
        <v>25000</v>
      </c>
    </row>
    <row r="100" spans="1:15" ht="29.25" customHeight="1">
      <c r="A100" s="24" t="s">
        <v>61</v>
      </c>
      <c r="B100" s="19" t="s">
        <v>123</v>
      </c>
      <c r="C100" s="19" t="s">
        <v>254</v>
      </c>
      <c r="D100" s="19" t="s">
        <v>196</v>
      </c>
      <c r="E100" s="19" t="s">
        <v>50</v>
      </c>
      <c r="F100" s="19" t="s">
        <v>17</v>
      </c>
      <c r="G100" s="19" t="s">
        <v>17</v>
      </c>
      <c r="H100" s="19" t="s">
        <v>17</v>
      </c>
      <c r="I100" s="19" t="s">
        <v>18</v>
      </c>
      <c r="J100" s="21">
        <v>70000</v>
      </c>
      <c r="K100" s="172">
        <v>100000</v>
      </c>
      <c r="L100" s="166">
        <v>100000</v>
      </c>
      <c r="M100" s="166">
        <v>100000</v>
      </c>
    </row>
    <row r="101" spans="1:15" ht="30.75" customHeight="1">
      <c r="A101" s="193" t="s">
        <v>61</v>
      </c>
      <c r="B101" s="208" t="s">
        <v>355</v>
      </c>
      <c r="C101" s="19" t="s">
        <v>353</v>
      </c>
      <c r="D101" s="19" t="s">
        <v>179</v>
      </c>
      <c r="E101" s="19" t="s">
        <v>150</v>
      </c>
      <c r="F101" s="19" t="s">
        <v>34</v>
      </c>
      <c r="G101" s="19" t="s">
        <v>17</v>
      </c>
      <c r="H101" s="19" t="s">
        <v>308</v>
      </c>
      <c r="I101" s="19" t="s">
        <v>186</v>
      </c>
      <c r="J101" s="21"/>
      <c r="K101" s="172">
        <v>59900</v>
      </c>
      <c r="L101" s="166">
        <v>0</v>
      </c>
      <c r="M101" s="147">
        <v>0</v>
      </c>
    </row>
    <row r="102" spans="1:15" ht="35.25" customHeight="1">
      <c r="A102" s="194"/>
      <c r="B102" s="209"/>
      <c r="C102" s="19" t="s">
        <v>354</v>
      </c>
      <c r="D102" s="19" t="s">
        <v>179</v>
      </c>
      <c r="E102" s="19" t="s">
        <v>150</v>
      </c>
      <c r="F102" s="19" t="s">
        <v>34</v>
      </c>
      <c r="G102" s="19" t="s">
        <v>17</v>
      </c>
      <c r="H102" s="19" t="s">
        <v>308</v>
      </c>
      <c r="I102" s="19" t="s">
        <v>186</v>
      </c>
      <c r="J102" s="21"/>
      <c r="K102" s="166">
        <v>539100</v>
      </c>
      <c r="L102" s="166">
        <v>0</v>
      </c>
      <c r="M102" s="147">
        <v>0</v>
      </c>
    </row>
    <row r="103" spans="1:15" ht="34.5" customHeight="1">
      <c r="A103" s="193" t="s">
        <v>61</v>
      </c>
      <c r="B103" s="208" t="s">
        <v>356</v>
      </c>
      <c r="C103" s="19" t="s">
        <v>353</v>
      </c>
      <c r="D103" s="19" t="s">
        <v>179</v>
      </c>
      <c r="E103" s="19" t="s">
        <v>150</v>
      </c>
      <c r="F103" s="19" t="s">
        <v>34</v>
      </c>
      <c r="G103" s="19" t="s">
        <v>17</v>
      </c>
      <c r="H103" s="19" t="s">
        <v>308</v>
      </c>
      <c r="I103" s="19" t="s">
        <v>186</v>
      </c>
      <c r="J103" s="21"/>
      <c r="K103" s="172">
        <v>75134.399999999994</v>
      </c>
      <c r="L103" s="166">
        <v>0</v>
      </c>
      <c r="M103" s="147">
        <v>0</v>
      </c>
    </row>
    <row r="104" spans="1:15" ht="35.25" customHeight="1">
      <c r="A104" s="194"/>
      <c r="B104" s="209"/>
      <c r="C104" s="19" t="s">
        <v>354</v>
      </c>
      <c r="D104" s="19" t="s">
        <v>179</v>
      </c>
      <c r="E104" s="19" t="s">
        <v>150</v>
      </c>
      <c r="F104" s="19" t="s">
        <v>34</v>
      </c>
      <c r="G104" s="19" t="s">
        <v>17</v>
      </c>
      <c r="H104" s="19" t="s">
        <v>308</v>
      </c>
      <c r="I104" s="19" t="s">
        <v>186</v>
      </c>
      <c r="J104" s="21"/>
      <c r="K104" s="166">
        <v>676209.6</v>
      </c>
      <c r="L104" s="166">
        <v>0</v>
      </c>
      <c r="M104" s="147">
        <v>0</v>
      </c>
    </row>
    <row r="105" spans="1:15" s="6" customFormat="1" ht="24" customHeight="1">
      <c r="A105" s="24" t="s">
        <v>64</v>
      </c>
      <c r="B105" s="20"/>
      <c r="C105" s="20"/>
      <c r="D105" s="20"/>
      <c r="E105" s="20"/>
      <c r="F105" s="19"/>
      <c r="G105" s="19"/>
      <c r="H105" s="19"/>
      <c r="I105" s="40"/>
      <c r="J105" s="137">
        <f>SUM(J106:J107)</f>
        <v>10000</v>
      </c>
      <c r="K105" s="169">
        <f>SUM(K106:K107)</f>
        <v>15000</v>
      </c>
      <c r="L105" s="169">
        <f>SUM(L106:L107)</f>
        <v>15000</v>
      </c>
      <c r="M105" s="169">
        <f>SUM(M106:M107)</f>
        <v>27000</v>
      </c>
    </row>
    <row r="106" spans="1:15" ht="38.25" customHeight="1">
      <c r="A106" s="24" t="s">
        <v>64</v>
      </c>
      <c r="B106" s="19" t="s">
        <v>155</v>
      </c>
      <c r="C106" s="20" t="s">
        <v>267</v>
      </c>
      <c r="D106" s="20" t="s">
        <v>179</v>
      </c>
      <c r="E106" s="20" t="s">
        <v>87</v>
      </c>
      <c r="F106" s="19" t="s">
        <v>17</v>
      </c>
      <c r="G106" s="19" t="s">
        <v>17</v>
      </c>
      <c r="H106" s="19" t="s">
        <v>17</v>
      </c>
      <c r="I106" s="19" t="s">
        <v>18</v>
      </c>
      <c r="J106" s="21">
        <v>7000</v>
      </c>
      <c r="K106" s="166">
        <v>7000</v>
      </c>
      <c r="L106" s="166">
        <v>7000</v>
      </c>
      <c r="M106" s="166">
        <v>19000</v>
      </c>
    </row>
    <row r="107" spans="1:15" ht="31.5" customHeight="1">
      <c r="A107" s="24" t="s">
        <v>64</v>
      </c>
      <c r="B107" s="19" t="s">
        <v>124</v>
      </c>
      <c r="C107" s="20" t="s">
        <v>266</v>
      </c>
      <c r="D107" s="20" t="s">
        <v>179</v>
      </c>
      <c r="E107" s="20" t="s">
        <v>28</v>
      </c>
      <c r="F107" s="19" t="s">
        <v>17</v>
      </c>
      <c r="G107" s="19" t="s">
        <v>17</v>
      </c>
      <c r="H107" s="19" t="s">
        <v>17</v>
      </c>
      <c r="I107" s="19" t="s">
        <v>18</v>
      </c>
      <c r="J107" s="21">
        <v>3000</v>
      </c>
      <c r="K107" s="166">
        <v>8000</v>
      </c>
      <c r="L107" s="166">
        <v>8000</v>
      </c>
      <c r="M107" s="166">
        <v>8000</v>
      </c>
    </row>
    <row r="108" spans="1:15" s="6" customFormat="1" ht="31.5" customHeight="1">
      <c r="A108" s="24" t="s">
        <v>65</v>
      </c>
      <c r="B108" s="20"/>
      <c r="C108" s="20"/>
      <c r="D108" s="20"/>
      <c r="E108" s="20"/>
      <c r="F108" s="19"/>
      <c r="G108" s="19"/>
      <c r="H108" s="19"/>
      <c r="I108" s="19"/>
      <c r="J108" s="23">
        <f>SUM(J109:J119)</f>
        <v>3450276</v>
      </c>
      <c r="K108" s="119">
        <f>K109+K110+K111+K112+K113+K114+K115+K116+K117+K118+K119+K120+K121+K122+K123+K124+K125</f>
        <v>3565280.46</v>
      </c>
      <c r="L108" s="119">
        <f t="shared" ref="L108:M108" si="6">SUM(L109:L125)</f>
        <v>2606783.46</v>
      </c>
      <c r="M108" s="119">
        <f t="shared" si="6"/>
        <v>2630283.46</v>
      </c>
    </row>
    <row r="109" spans="1:15" ht="37.5" customHeight="1">
      <c r="A109" s="24" t="s">
        <v>65</v>
      </c>
      <c r="B109" s="19" t="s">
        <v>146</v>
      </c>
      <c r="C109" s="20" t="s">
        <v>285</v>
      </c>
      <c r="D109" s="20" t="s">
        <v>179</v>
      </c>
      <c r="E109" s="20" t="s">
        <v>29</v>
      </c>
      <c r="F109" s="19" t="s">
        <v>17</v>
      </c>
      <c r="G109" s="19" t="s">
        <v>17</v>
      </c>
      <c r="H109" s="19" t="s">
        <v>17</v>
      </c>
      <c r="I109" s="19" t="s">
        <v>18</v>
      </c>
      <c r="J109" s="21">
        <v>6000</v>
      </c>
      <c r="K109" s="166">
        <v>6000</v>
      </c>
      <c r="L109" s="166">
        <v>6000</v>
      </c>
      <c r="M109" s="166">
        <v>6000</v>
      </c>
    </row>
    <row r="110" spans="1:15" ht="43.5" customHeight="1">
      <c r="A110" s="24" t="s">
        <v>65</v>
      </c>
      <c r="B110" s="19" t="s">
        <v>338</v>
      </c>
      <c r="C110" s="20" t="s">
        <v>339</v>
      </c>
      <c r="D110" s="20" t="s">
        <v>179</v>
      </c>
      <c r="E110" s="20" t="s">
        <v>40</v>
      </c>
      <c r="F110" s="19" t="s">
        <v>17</v>
      </c>
      <c r="G110" s="19" t="s">
        <v>17</v>
      </c>
      <c r="H110" s="19" t="s">
        <v>66</v>
      </c>
      <c r="I110" s="19" t="s">
        <v>18</v>
      </c>
      <c r="J110" s="21">
        <v>2464734</v>
      </c>
      <c r="K110" s="166">
        <v>1500000</v>
      </c>
      <c r="L110" s="166">
        <v>0</v>
      </c>
      <c r="M110" s="147">
        <v>0</v>
      </c>
    </row>
    <row r="111" spans="1:15" ht="44.25" customHeight="1">
      <c r="A111" s="24" t="s">
        <v>65</v>
      </c>
      <c r="B111" s="19" t="s">
        <v>341</v>
      </c>
      <c r="C111" s="20" t="s">
        <v>339</v>
      </c>
      <c r="D111" s="20" t="s">
        <v>179</v>
      </c>
      <c r="E111" s="20" t="s">
        <v>40</v>
      </c>
      <c r="F111" s="19" t="s">
        <v>17</v>
      </c>
      <c r="G111" s="19" t="s">
        <v>17</v>
      </c>
      <c r="H111" s="19" t="s">
        <v>66</v>
      </c>
      <c r="I111" s="19" t="s">
        <v>18</v>
      </c>
      <c r="J111" s="21">
        <v>650000</v>
      </c>
      <c r="K111" s="166">
        <v>0</v>
      </c>
      <c r="L111" s="166">
        <v>2050000</v>
      </c>
      <c r="M111" s="147">
        <v>0</v>
      </c>
      <c r="N111" s="13"/>
      <c r="O111" s="13"/>
    </row>
    <row r="112" spans="1:15" ht="44.25" customHeight="1">
      <c r="A112" s="24" t="s">
        <v>65</v>
      </c>
      <c r="B112" s="19" t="s">
        <v>340</v>
      </c>
      <c r="C112" s="20" t="s">
        <v>339</v>
      </c>
      <c r="D112" s="20" t="s">
        <v>179</v>
      </c>
      <c r="E112" s="20" t="s">
        <v>40</v>
      </c>
      <c r="F112" s="19" t="s">
        <v>17</v>
      </c>
      <c r="G112" s="19" t="s">
        <v>17</v>
      </c>
      <c r="H112" s="19" t="s">
        <v>66</v>
      </c>
      <c r="I112" s="19" t="s">
        <v>18</v>
      </c>
      <c r="J112" s="21"/>
      <c r="K112" s="166">
        <v>0</v>
      </c>
      <c r="L112" s="166">
        <v>0</v>
      </c>
      <c r="M112" s="166">
        <v>1900000</v>
      </c>
      <c r="N112" s="13"/>
    </row>
    <row r="113" spans="1:13" ht="41.25" customHeight="1">
      <c r="A113" s="24" t="s">
        <v>65</v>
      </c>
      <c r="B113" s="19" t="s">
        <v>206</v>
      </c>
      <c r="C113" s="20" t="s">
        <v>284</v>
      </c>
      <c r="D113" s="20" t="s">
        <v>179</v>
      </c>
      <c r="E113" s="20" t="s">
        <v>40</v>
      </c>
      <c r="F113" s="19" t="s">
        <v>17</v>
      </c>
      <c r="G113" s="19" t="s">
        <v>17</v>
      </c>
      <c r="H113" s="19" t="s">
        <v>66</v>
      </c>
      <c r="I113" s="19" t="s">
        <v>18</v>
      </c>
      <c r="J113" s="21"/>
      <c r="K113" s="168">
        <v>618789</v>
      </c>
      <c r="L113" s="168">
        <v>300400</v>
      </c>
      <c r="M113" s="168">
        <v>473900</v>
      </c>
    </row>
    <row r="114" spans="1:13" ht="46.5" customHeight="1">
      <c r="A114" s="24" t="s">
        <v>65</v>
      </c>
      <c r="B114" s="31" t="s">
        <v>68</v>
      </c>
      <c r="C114" s="20"/>
      <c r="D114" s="20" t="s">
        <v>179</v>
      </c>
      <c r="E114" s="20" t="s">
        <v>28</v>
      </c>
      <c r="F114" s="19" t="s">
        <v>17</v>
      </c>
      <c r="G114" s="19" t="s">
        <v>17</v>
      </c>
      <c r="H114" s="19" t="s">
        <v>17</v>
      </c>
      <c r="I114" s="19" t="s">
        <v>18</v>
      </c>
      <c r="J114" s="21">
        <v>77266</v>
      </c>
      <c r="K114" s="166">
        <v>0</v>
      </c>
      <c r="L114" s="22">
        <v>0</v>
      </c>
      <c r="M114" s="22">
        <v>0</v>
      </c>
    </row>
    <row r="115" spans="1:13" ht="46.5" customHeight="1">
      <c r="A115" s="24" t="s">
        <v>65</v>
      </c>
      <c r="B115" s="31" t="s">
        <v>68</v>
      </c>
      <c r="C115" s="20" t="s">
        <v>379</v>
      </c>
      <c r="D115" s="20" t="s">
        <v>179</v>
      </c>
      <c r="E115" s="20" t="s">
        <v>28</v>
      </c>
      <c r="F115" s="19" t="s">
        <v>17</v>
      </c>
      <c r="G115" s="19" t="s">
        <v>17</v>
      </c>
      <c r="H115" s="19" t="s">
        <v>66</v>
      </c>
      <c r="I115" s="19" t="s">
        <v>18</v>
      </c>
      <c r="J115" s="21">
        <v>77266</v>
      </c>
      <c r="K115" s="166">
        <v>37000</v>
      </c>
      <c r="L115" s="22">
        <v>0</v>
      </c>
      <c r="M115" s="22">
        <v>0</v>
      </c>
    </row>
    <row r="116" spans="1:13" ht="39" customHeight="1">
      <c r="A116" s="24" t="s">
        <v>65</v>
      </c>
      <c r="B116" s="19" t="s">
        <v>173</v>
      </c>
      <c r="C116" s="20" t="s">
        <v>283</v>
      </c>
      <c r="D116" s="20" t="s">
        <v>179</v>
      </c>
      <c r="E116" s="20" t="s">
        <v>40</v>
      </c>
      <c r="F116" s="19" t="s">
        <v>17</v>
      </c>
      <c r="G116" s="19" t="s">
        <v>17</v>
      </c>
      <c r="H116" s="19" t="s">
        <v>371</v>
      </c>
      <c r="I116" s="19" t="s">
        <v>18</v>
      </c>
      <c r="J116" s="21">
        <v>175010</v>
      </c>
      <c r="K116" s="166">
        <v>250383.46</v>
      </c>
      <c r="L116" s="166">
        <v>250383.46</v>
      </c>
      <c r="M116" s="166">
        <v>250383.46</v>
      </c>
    </row>
    <row r="117" spans="1:13" ht="74.25" customHeight="1">
      <c r="A117" s="24" t="s">
        <v>65</v>
      </c>
      <c r="B117" s="31" t="s">
        <v>204</v>
      </c>
      <c r="C117" s="20" t="s">
        <v>69</v>
      </c>
      <c r="D117" s="20" t="s">
        <v>179</v>
      </c>
      <c r="E117" s="20" t="s">
        <v>40</v>
      </c>
      <c r="F117" s="19" t="s">
        <v>17</v>
      </c>
      <c r="G117" s="19" t="s">
        <v>17</v>
      </c>
      <c r="H117" s="19" t="s">
        <v>81</v>
      </c>
      <c r="I117" s="19" t="s">
        <v>70</v>
      </c>
      <c r="J117" s="21"/>
      <c r="K117" s="166">
        <v>0</v>
      </c>
      <c r="L117" s="22">
        <v>0</v>
      </c>
      <c r="M117" s="22">
        <v>0</v>
      </c>
    </row>
    <row r="118" spans="1:13" ht="68.25" customHeight="1">
      <c r="A118" s="24" t="s">
        <v>65</v>
      </c>
      <c r="B118" s="31" t="s">
        <v>205</v>
      </c>
      <c r="C118" s="20" t="s">
        <v>69</v>
      </c>
      <c r="D118" s="20" t="s">
        <v>179</v>
      </c>
      <c r="E118" s="20" t="s">
        <v>40</v>
      </c>
      <c r="F118" s="19" t="s">
        <v>17</v>
      </c>
      <c r="G118" s="19" t="s">
        <v>17</v>
      </c>
      <c r="H118" s="19" t="s">
        <v>81</v>
      </c>
      <c r="I118" s="19" t="s">
        <v>70</v>
      </c>
      <c r="J118" s="21"/>
      <c r="K118" s="166">
        <v>0</v>
      </c>
      <c r="L118" s="22">
        <v>0</v>
      </c>
      <c r="M118" s="22">
        <v>0</v>
      </c>
    </row>
    <row r="119" spans="1:13" ht="46.5" customHeight="1">
      <c r="A119" s="24" t="s">
        <v>65</v>
      </c>
      <c r="B119" s="19" t="s">
        <v>67</v>
      </c>
      <c r="C119" s="20" t="s">
        <v>199</v>
      </c>
      <c r="D119" s="20" t="s">
        <v>179</v>
      </c>
      <c r="E119" s="20" t="s">
        <v>40</v>
      </c>
      <c r="F119" s="19" t="s">
        <v>17</v>
      </c>
      <c r="G119" s="19" t="s">
        <v>17</v>
      </c>
      <c r="H119" s="19" t="s">
        <v>66</v>
      </c>
      <c r="I119" s="19" t="s">
        <v>18</v>
      </c>
      <c r="J119" s="21"/>
      <c r="K119" s="166">
        <v>0</v>
      </c>
      <c r="L119" s="22">
        <v>0</v>
      </c>
      <c r="M119" s="22">
        <v>0</v>
      </c>
    </row>
    <row r="120" spans="1:13" ht="39.75" customHeight="1">
      <c r="A120" s="193" t="s">
        <v>65</v>
      </c>
      <c r="B120" s="208" t="s">
        <v>359</v>
      </c>
      <c r="C120" s="20" t="s">
        <v>357</v>
      </c>
      <c r="D120" s="20" t="s">
        <v>179</v>
      </c>
      <c r="E120" s="20" t="s">
        <v>40</v>
      </c>
      <c r="F120" s="19" t="s">
        <v>34</v>
      </c>
      <c r="G120" s="19" t="s">
        <v>17</v>
      </c>
      <c r="H120" s="19" t="s">
        <v>308</v>
      </c>
      <c r="I120" s="19" t="s">
        <v>186</v>
      </c>
      <c r="J120" s="21"/>
      <c r="K120" s="166">
        <v>20833</v>
      </c>
      <c r="L120" s="22">
        <v>0</v>
      </c>
      <c r="M120" s="22">
        <v>0</v>
      </c>
    </row>
    <row r="121" spans="1:13" ht="36" customHeight="1">
      <c r="A121" s="194"/>
      <c r="B121" s="209"/>
      <c r="C121" s="20" t="s">
        <v>358</v>
      </c>
      <c r="D121" s="20" t="s">
        <v>179</v>
      </c>
      <c r="E121" s="20" t="s">
        <v>40</v>
      </c>
      <c r="F121" s="19" t="s">
        <v>34</v>
      </c>
      <c r="G121" s="19" t="s">
        <v>17</v>
      </c>
      <c r="H121" s="19" t="s">
        <v>308</v>
      </c>
      <c r="I121" s="19" t="s">
        <v>186</v>
      </c>
      <c r="J121" s="21"/>
      <c r="K121" s="166">
        <v>187497</v>
      </c>
      <c r="L121" s="22">
        <v>0</v>
      </c>
      <c r="M121" s="22">
        <v>0</v>
      </c>
    </row>
    <row r="122" spans="1:13" ht="37.5" customHeight="1">
      <c r="A122" s="193" t="s">
        <v>65</v>
      </c>
      <c r="B122" s="208" t="s">
        <v>361</v>
      </c>
      <c r="C122" s="20" t="s">
        <v>360</v>
      </c>
      <c r="D122" s="20" t="s">
        <v>179</v>
      </c>
      <c r="E122" s="20" t="s">
        <v>29</v>
      </c>
      <c r="F122" s="19" t="s">
        <v>34</v>
      </c>
      <c r="G122" s="19" t="s">
        <v>17</v>
      </c>
      <c r="H122" s="19" t="s">
        <v>308</v>
      </c>
      <c r="I122" s="19" t="s">
        <v>186</v>
      </c>
      <c r="J122" s="21"/>
      <c r="K122" s="166">
        <v>70000</v>
      </c>
      <c r="L122" s="22">
        <v>0</v>
      </c>
      <c r="M122" s="22">
        <v>0</v>
      </c>
    </row>
    <row r="123" spans="1:13" ht="42" customHeight="1">
      <c r="A123" s="194"/>
      <c r="B123" s="209"/>
      <c r="C123" s="20" t="s">
        <v>358</v>
      </c>
      <c r="D123" s="20" t="s">
        <v>179</v>
      </c>
      <c r="E123" s="20" t="s">
        <v>29</v>
      </c>
      <c r="F123" s="19" t="s">
        <v>34</v>
      </c>
      <c r="G123" s="19" t="s">
        <v>17</v>
      </c>
      <c r="H123" s="19" t="s">
        <v>308</v>
      </c>
      <c r="I123" s="19" t="s">
        <v>186</v>
      </c>
      <c r="J123" s="21"/>
      <c r="K123" s="166">
        <v>630000</v>
      </c>
      <c r="L123" s="22">
        <v>0</v>
      </c>
      <c r="M123" s="22">
        <v>0</v>
      </c>
    </row>
    <row r="124" spans="1:13" ht="36.75" customHeight="1">
      <c r="A124" s="193" t="s">
        <v>65</v>
      </c>
      <c r="B124" s="208" t="s">
        <v>331</v>
      </c>
      <c r="C124" s="20" t="s">
        <v>372</v>
      </c>
      <c r="D124" s="20" t="s">
        <v>179</v>
      </c>
      <c r="E124" s="20" t="s">
        <v>40</v>
      </c>
      <c r="F124" s="19" t="s">
        <v>34</v>
      </c>
      <c r="G124" s="19" t="s">
        <v>17</v>
      </c>
      <c r="H124" s="19" t="s">
        <v>308</v>
      </c>
      <c r="I124" s="19" t="s">
        <v>153</v>
      </c>
      <c r="J124" s="21"/>
      <c r="K124" s="166">
        <v>24478</v>
      </c>
      <c r="L124" s="22">
        <v>0</v>
      </c>
      <c r="M124" s="22">
        <v>0</v>
      </c>
    </row>
    <row r="125" spans="1:13" ht="32.25" customHeight="1">
      <c r="A125" s="194"/>
      <c r="B125" s="209"/>
      <c r="C125" s="20" t="s">
        <v>373</v>
      </c>
      <c r="D125" s="20" t="s">
        <v>179</v>
      </c>
      <c r="E125" s="20" t="s">
        <v>40</v>
      </c>
      <c r="F125" s="19" t="s">
        <v>34</v>
      </c>
      <c r="G125" s="19" t="s">
        <v>17</v>
      </c>
      <c r="H125" s="19" t="s">
        <v>308</v>
      </c>
      <c r="I125" s="19" t="s">
        <v>153</v>
      </c>
      <c r="J125" s="21"/>
      <c r="K125" s="166">
        <v>220300</v>
      </c>
      <c r="L125" s="22">
        <v>0</v>
      </c>
      <c r="M125" s="22">
        <v>0</v>
      </c>
    </row>
    <row r="126" spans="1:13" ht="71.25" customHeight="1">
      <c r="A126" s="24" t="s">
        <v>71</v>
      </c>
      <c r="B126" s="19" t="s">
        <v>72</v>
      </c>
      <c r="C126" s="20" t="s">
        <v>268</v>
      </c>
      <c r="D126" s="20" t="s">
        <v>230</v>
      </c>
      <c r="E126" s="20" t="s">
        <v>73</v>
      </c>
      <c r="F126" s="19" t="s">
        <v>17</v>
      </c>
      <c r="G126" s="19" t="s">
        <v>17</v>
      </c>
      <c r="H126" s="19" t="s">
        <v>17</v>
      </c>
      <c r="I126" s="19" t="s">
        <v>18</v>
      </c>
      <c r="J126" s="137">
        <v>5000</v>
      </c>
      <c r="K126" s="169">
        <v>7000</v>
      </c>
      <c r="L126" s="169">
        <v>7000</v>
      </c>
      <c r="M126" s="170">
        <v>7000</v>
      </c>
    </row>
    <row r="127" spans="1:13" s="6" customFormat="1" ht="29.25" customHeight="1">
      <c r="A127" s="24" t="s">
        <v>74</v>
      </c>
      <c r="B127" s="20" t="s">
        <v>211</v>
      </c>
      <c r="C127" s="20"/>
      <c r="D127" s="20"/>
      <c r="E127" s="20"/>
      <c r="F127" s="20"/>
      <c r="G127" s="20"/>
      <c r="H127" s="20"/>
      <c r="I127" s="20"/>
      <c r="J127" s="137"/>
      <c r="K127" s="169">
        <f>SUM(K128+K129)</f>
        <v>353620.08</v>
      </c>
      <c r="L127" s="171">
        <f>SUM(L128+L129)</f>
        <v>0</v>
      </c>
      <c r="M127" s="171">
        <f>SUM(M128+M129)</f>
        <v>0</v>
      </c>
    </row>
    <row r="128" spans="1:13" ht="41.25" customHeight="1">
      <c r="A128" s="24" t="s">
        <v>74</v>
      </c>
      <c r="B128" s="19" t="s">
        <v>332</v>
      </c>
      <c r="C128" s="20" t="s">
        <v>384</v>
      </c>
      <c r="D128" s="20" t="s">
        <v>179</v>
      </c>
      <c r="E128" s="20" t="s">
        <v>40</v>
      </c>
      <c r="F128" s="19" t="s">
        <v>17</v>
      </c>
      <c r="G128" s="19" t="s">
        <v>17</v>
      </c>
      <c r="H128" s="19" t="s">
        <v>17</v>
      </c>
      <c r="I128" s="19" t="s">
        <v>18</v>
      </c>
      <c r="J128" s="137">
        <v>43374.64</v>
      </c>
      <c r="K128" s="166">
        <v>353620.08</v>
      </c>
      <c r="L128" s="166">
        <v>0</v>
      </c>
      <c r="M128" s="147">
        <v>0</v>
      </c>
    </row>
    <row r="129" spans="1:15" ht="41.25" customHeight="1">
      <c r="A129" s="24" t="s">
        <v>74</v>
      </c>
      <c r="B129" s="19" t="s">
        <v>207</v>
      </c>
      <c r="C129" s="20" t="s">
        <v>208</v>
      </c>
      <c r="D129" s="20" t="s">
        <v>179</v>
      </c>
      <c r="E129" s="20" t="s">
        <v>40</v>
      </c>
      <c r="F129" s="19" t="s">
        <v>17</v>
      </c>
      <c r="G129" s="19" t="s">
        <v>17</v>
      </c>
      <c r="H129" s="19" t="s">
        <v>17</v>
      </c>
      <c r="I129" s="19" t="s">
        <v>18</v>
      </c>
      <c r="J129" s="137">
        <v>43374.64</v>
      </c>
      <c r="K129" s="166">
        <v>0</v>
      </c>
      <c r="L129" s="166">
        <v>0</v>
      </c>
      <c r="M129" s="147">
        <v>0</v>
      </c>
    </row>
    <row r="130" spans="1:15" s="6" customFormat="1" ht="22.5" customHeight="1">
      <c r="A130" s="24" t="s">
        <v>75</v>
      </c>
      <c r="B130" s="20" t="s">
        <v>76</v>
      </c>
      <c r="C130" s="20"/>
      <c r="D130" s="20"/>
      <c r="E130" s="20"/>
      <c r="F130" s="19"/>
      <c r="G130" s="19"/>
      <c r="H130" s="19"/>
      <c r="I130" s="19"/>
      <c r="J130" s="137">
        <f>SUM(J131:J131)</f>
        <v>86240.65</v>
      </c>
      <c r="K130" s="169">
        <f>K131+K132+K133+K134</f>
        <v>444350</v>
      </c>
      <c r="L130" s="169">
        <f t="shared" ref="L130:M130" si="7">L131+L132+L133+L134</f>
        <v>414378.5</v>
      </c>
      <c r="M130" s="169">
        <f t="shared" si="7"/>
        <v>0</v>
      </c>
    </row>
    <row r="131" spans="1:15" ht="26.25" customHeight="1">
      <c r="A131" s="24" t="s">
        <v>75</v>
      </c>
      <c r="B131" s="31" t="s">
        <v>214</v>
      </c>
      <c r="C131" s="20" t="s">
        <v>77</v>
      </c>
      <c r="D131" s="20" t="s">
        <v>198</v>
      </c>
      <c r="E131" s="20" t="s">
        <v>179</v>
      </c>
      <c r="F131" s="19" t="s">
        <v>17</v>
      </c>
      <c r="G131" s="19" t="s">
        <v>17</v>
      </c>
      <c r="H131" s="19" t="s">
        <v>17</v>
      </c>
      <c r="I131" s="19" t="s">
        <v>18</v>
      </c>
      <c r="J131" s="21">
        <v>86240.65</v>
      </c>
      <c r="K131" s="166">
        <v>0</v>
      </c>
      <c r="L131" s="166">
        <v>0</v>
      </c>
      <c r="M131" s="166">
        <v>0</v>
      </c>
    </row>
    <row r="132" spans="1:15" ht="38.25" customHeight="1">
      <c r="A132" s="24" t="s">
        <v>75</v>
      </c>
      <c r="B132" s="208" t="s">
        <v>221</v>
      </c>
      <c r="C132" s="20" t="s">
        <v>270</v>
      </c>
      <c r="D132" s="20" t="s">
        <v>179</v>
      </c>
      <c r="E132" s="20" t="s">
        <v>42</v>
      </c>
      <c r="F132" s="19" t="s">
        <v>34</v>
      </c>
      <c r="G132" s="19" t="s">
        <v>17</v>
      </c>
      <c r="H132" s="19" t="s">
        <v>271</v>
      </c>
      <c r="I132" s="19" t="s">
        <v>162</v>
      </c>
      <c r="J132" s="21">
        <v>165104.5</v>
      </c>
      <c r="K132" s="166">
        <v>41450</v>
      </c>
      <c r="L132" s="147">
        <v>45578.5</v>
      </c>
      <c r="M132" s="147">
        <v>0</v>
      </c>
    </row>
    <row r="133" spans="1:15" ht="46.5" customHeight="1">
      <c r="A133" s="24" t="s">
        <v>75</v>
      </c>
      <c r="B133" s="209"/>
      <c r="C133" s="20" t="s">
        <v>269</v>
      </c>
      <c r="D133" s="20" t="s">
        <v>179</v>
      </c>
      <c r="E133" s="20" t="s">
        <v>42</v>
      </c>
      <c r="F133" s="19" t="s">
        <v>34</v>
      </c>
      <c r="G133" s="19" t="s">
        <v>17</v>
      </c>
      <c r="H133" s="19" t="s">
        <v>271</v>
      </c>
      <c r="I133" s="19" t="s">
        <v>162</v>
      </c>
      <c r="J133" s="21">
        <v>165104.5</v>
      </c>
      <c r="K133" s="166">
        <v>372900</v>
      </c>
      <c r="L133" s="147">
        <v>368800</v>
      </c>
      <c r="M133" s="147">
        <v>0</v>
      </c>
      <c r="O133" s="127"/>
    </row>
    <row r="134" spans="1:15" ht="43.5" customHeight="1">
      <c r="A134" s="24" t="s">
        <v>75</v>
      </c>
      <c r="B134" s="19" t="s">
        <v>287</v>
      </c>
      <c r="C134" s="60" t="s">
        <v>286</v>
      </c>
      <c r="D134" s="20" t="s">
        <v>179</v>
      </c>
      <c r="E134" s="20" t="s">
        <v>28</v>
      </c>
      <c r="F134" s="19" t="s">
        <v>17</v>
      </c>
      <c r="G134" s="19" t="s">
        <v>17</v>
      </c>
      <c r="H134" s="19" t="s">
        <v>17</v>
      </c>
      <c r="I134" s="19" t="s">
        <v>18</v>
      </c>
      <c r="J134" s="21"/>
      <c r="K134" s="166">
        <v>30000</v>
      </c>
      <c r="L134" s="166">
        <v>0</v>
      </c>
      <c r="M134" s="166">
        <v>0</v>
      </c>
      <c r="N134" s="156">
        <v>260000</v>
      </c>
      <c r="O134" s="128"/>
    </row>
    <row r="135" spans="1:15" s="6" customFormat="1" ht="24" customHeight="1">
      <c r="A135" s="24" t="s">
        <v>78</v>
      </c>
      <c r="B135" s="20" t="s">
        <v>212</v>
      </c>
      <c r="C135" s="20"/>
      <c r="D135" s="20"/>
      <c r="E135" s="20"/>
      <c r="F135" s="19"/>
      <c r="G135" s="19"/>
      <c r="H135" s="19"/>
      <c r="I135" s="19"/>
      <c r="J135" s="23">
        <f>SUM(J136:J157)</f>
        <v>1896595</v>
      </c>
      <c r="K135" s="119">
        <f>K136+K137+K138+K139+K140+K141+K142+K143+K144+K145+K146+K147+K148+K149+K150+K151+K152+K153+K154+K155+K156+K157+K158+K159+K160</f>
        <v>5502996.7199999997</v>
      </c>
      <c r="L135" s="119">
        <f t="shared" ref="L135:M135" si="8">L136+L137+L138+L139+L140+L141+L142+L143+L144+L145+L146+L147+L148+L149+L150+L151+L152+L153+L154+L157+L158+L159+L160</f>
        <v>1473580.3499999999</v>
      </c>
      <c r="M135" s="119">
        <f t="shared" si="8"/>
        <v>1563580.3499999999</v>
      </c>
    </row>
    <row r="136" spans="1:15" ht="35.25" customHeight="1">
      <c r="A136" s="24" t="s">
        <v>78</v>
      </c>
      <c r="B136" s="31" t="s">
        <v>209</v>
      </c>
      <c r="C136" s="20" t="s">
        <v>79</v>
      </c>
      <c r="D136" s="20" t="s">
        <v>179</v>
      </c>
      <c r="E136" s="20" t="s">
        <v>29</v>
      </c>
      <c r="F136" s="19" t="s">
        <v>17</v>
      </c>
      <c r="G136" s="19" t="s">
        <v>17</v>
      </c>
      <c r="H136" s="19" t="s">
        <v>17</v>
      </c>
      <c r="I136" s="19" t="s">
        <v>18</v>
      </c>
      <c r="J136" s="21">
        <v>300000</v>
      </c>
      <c r="K136" s="166">
        <v>39000</v>
      </c>
      <c r="L136" s="166">
        <v>100000</v>
      </c>
      <c r="M136" s="166">
        <v>100000</v>
      </c>
    </row>
    <row r="137" spans="1:15" ht="33.75" customHeight="1">
      <c r="A137" s="24" t="s">
        <v>78</v>
      </c>
      <c r="B137" s="19" t="s">
        <v>362</v>
      </c>
      <c r="C137" s="20" t="s">
        <v>272</v>
      </c>
      <c r="D137" s="20" t="s">
        <v>179</v>
      </c>
      <c r="E137" s="20" t="s">
        <v>40</v>
      </c>
      <c r="F137" s="19" t="s">
        <v>17</v>
      </c>
      <c r="G137" s="19" t="s">
        <v>17</v>
      </c>
      <c r="H137" s="19" t="s">
        <v>17</v>
      </c>
      <c r="I137" s="19" t="s">
        <v>18</v>
      </c>
      <c r="J137" s="21">
        <v>60000</v>
      </c>
      <c r="K137" s="147">
        <v>20000</v>
      </c>
      <c r="L137" s="147">
        <v>20000</v>
      </c>
      <c r="M137" s="147">
        <v>20000</v>
      </c>
    </row>
    <row r="138" spans="1:15" ht="21" customHeight="1">
      <c r="A138" s="24" t="s">
        <v>78</v>
      </c>
      <c r="B138" s="19" t="s">
        <v>147</v>
      </c>
      <c r="C138" s="20" t="s">
        <v>272</v>
      </c>
      <c r="D138" s="20" t="s">
        <v>179</v>
      </c>
      <c r="E138" s="20" t="s">
        <v>28</v>
      </c>
      <c r="F138" s="19" t="s">
        <v>17</v>
      </c>
      <c r="G138" s="19" t="s">
        <v>17</v>
      </c>
      <c r="H138" s="19" t="s">
        <v>17</v>
      </c>
      <c r="I138" s="19" t="s">
        <v>18</v>
      </c>
      <c r="J138" s="21">
        <v>100000</v>
      </c>
      <c r="K138" s="166">
        <v>10000</v>
      </c>
      <c r="L138" s="166">
        <v>70000</v>
      </c>
      <c r="M138" s="147">
        <v>70000</v>
      </c>
      <c r="N138" s="156">
        <v>70000</v>
      </c>
    </row>
    <row r="139" spans="1:15" ht="36.75" customHeight="1">
      <c r="A139" s="24" t="s">
        <v>78</v>
      </c>
      <c r="B139" s="31" t="s">
        <v>210</v>
      </c>
      <c r="C139" s="20" t="s">
        <v>272</v>
      </c>
      <c r="D139" s="20" t="s">
        <v>179</v>
      </c>
      <c r="E139" s="20" t="s">
        <v>29</v>
      </c>
      <c r="F139" s="19" t="s">
        <v>17</v>
      </c>
      <c r="G139" s="19" t="s">
        <v>17</v>
      </c>
      <c r="H139" s="19" t="s">
        <v>17</v>
      </c>
      <c r="I139" s="19" t="s">
        <v>18</v>
      </c>
      <c r="J139" s="21">
        <v>20000</v>
      </c>
      <c r="K139" s="166">
        <v>20000</v>
      </c>
      <c r="L139" s="22">
        <v>20000</v>
      </c>
      <c r="M139" s="22">
        <v>20000</v>
      </c>
    </row>
    <row r="140" spans="1:15" ht="21" customHeight="1">
      <c r="A140" s="24" t="s">
        <v>78</v>
      </c>
      <c r="B140" s="19" t="s">
        <v>279</v>
      </c>
      <c r="C140" s="20" t="s">
        <v>273</v>
      </c>
      <c r="D140" s="20" t="s">
        <v>179</v>
      </c>
      <c r="E140" s="20" t="s">
        <v>40</v>
      </c>
      <c r="F140" s="19" t="s">
        <v>17</v>
      </c>
      <c r="G140" s="19" t="s">
        <v>17</v>
      </c>
      <c r="H140" s="19" t="s">
        <v>17</v>
      </c>
      <c r="I140" s="19" t="s">
        <v>18</v>
      </c>
      <c r="J140" s="21">
        <v>100000</v>
      </c>
      <c r="K140" s="166">
        <v>10000</v>
      </c>
      <c r="L140" s="166">
        <v>10000</v>
      </c>
      <c r="M140" s="166">
        <v>100000</v>
      </c>
    </row>
    <row r="141" spans="1:15" ht="35.25" customHeight="1">
      <c r="A141" s="24" t="s">
        <v>78</v>
      </c>
      <c r="B141" s="19" t="s">
        <v>278</v>
      </c>
      <c r="C141" s="20" t="s">
        <v>273</v>
      </c>
      <c r="D141" s="20" t="s">
        <v>179</v>
      </c>
      <c r="E141" s="20" t="s">
        <v>40</v>
      </c>
      <c r="F141" s="19" t="s">
        <v>17</v>
      </c>
      <c r="G141" s="19" t="s">
        <v>17</v>
      </c>
      <c r="H141" s="19" t="s">
        <v>17</v>
      </c>
      <c r="I141" s="19" t="s">
        <v>18</v>
      </c>
      <c r="J141" s="21">
        <v>203000</v>
      </c>
      <c r="K141" s="147">
        <v>8000</v>
      </c>
      <c r="L141" s="147">
        <v>8000</v>
      </c>
      <c r="M141" s="147">
        <v>8000</v>
      </c>
    </row>
    <row r="142" spans="1:15" ht="21" customHeight="1">
      <c r="A142" s="24" t="s">
        <v>78</v>
      </c>
      <c r="B142" s="19" t="s">
        <v>166</v>
      </c>
      <c r="C142" s="20" t="s">
        <v>280</v>
      </c>
      <c r="D142" s="20" t="s">
        <v>185</v>
      </c>
      <c r="E142" s="20" t="s">
        <v>148</v>
      </c>
      <c r="F142" s="19" t="s">
        <v>17</v>
      </c>
      <c r="G142" s="19" t="s">
        <v>55</v>
      </c>
      <c r="H142" s="19" t="s">
        <v>17</v>
      </c>
      <c r="I142" s="19" t="s">
        <v>18</v>
      </c>
      <c r="J142" s="21">
        <v>700000</v>
      </c>
      <c r="K142" s="166">
        <v>706083.3</v>
      </c>
      <c r="L142" s="166">
        <v>700000</v>
      </c>
      <c r="M142" s="147">
        <v>700000</v>
      </c>
      <c r="N142" s="156">
        <v>1538472.16</v>
      </c>
    </row>
    <row r="143" spans="1:15" ht="24.75" customHeight="1">
      <c r="A143" s="24" t="s">
        <v>78</v>
      </c>
      <c r="B143" s="19" t="s">
        <v>151</v>
      </c>
      <c r="C143" s="20" t="s">
        <v>274</v>
      </c>
      <c r="D143" s="20" t="s">
        <v>179</v>
      </c>
      <c r="E143" s="20" t="s">
        <v>40</v>
      </c>
      <c r="F143" s="19" t="s">
        <v>17</v>
      </c>
      <c r="G143" s="19" t="s">
        <v>17</v>
      </c>
      <c r="H143" s="19" t="s">
        <v>17</v>
      </c>
      <c r="I143" s="19" t="s">
        <v>18</v>
      </c>
      <c r="J143" s="21">
        <v>200000</v>
      </c>
      <c r="K143" s="166">
        <v>35000</v>
      </c>
      <c r="L143" s="166">
        <v>240000</v>
      </c>
      <c r="M143" s="166">
        <v>240000</v>
      </c>
    </row>
    <row r="144" spans="1:15" ht="28.5" customHeight="1">
      <c r="A144" s="24" t="s">
        <v>78</v>
      </c>
      <c r="B144" s="19" t="s">
        <v>216</v>
      </c>
      <c r="C144" s="20" t="s">
        <v>272</v>
      </c>
      <c r="D144" s="20" t="s">
        <v>179</v>
      </c>
      <c r="E144" s="20" t="s">
        <v>127</v>
      </c>
      <c r="F144" s="19" t="s">
        <v>17</v>
      </c>
      <c r="G144" s="19" t="s">
        <v>17</v>
      </c>
      <c r="H144" s="19" t="s">
        <v>17</v>
      </c>
      <c r="I144" s="19" t="s">
        <v>18</v>
      </c>
      <c r="J144" s="21">
        <v>30000</v>
      </c>
      <c r="K144" s="166">
        <v>0</v>
      </c>
      <c r="L144" s="22">
        <v>0</v>
      </c>
      <c r="M144" s="22">
        <v>0</v>
      </c>
    </row>
    <row r="145" spans="1:13" ht="32.25" customHeight="1">
      <c r="A145" s="193" t="s">
        <v>78</v>
      </c>
      <c r="B145" s="197" t="s">
        <v>328</v>
      </c>
      <c r="C145" s="20" t="s">
        <v>372</v>
      </c>
      <c r="D145" s="20" t="s">
        <v>179</v>
      </c>
      <c r="E145" s="20" t="s">
        <v>42</v>
      </c>
      <c r="F145" s="19" t="s">
        <v>34</v>
      </c>
      <c r="G145" s="19" t="s">
        <v>17</v>
      </c>
      <c r="H145" s="19" t="s">
        <v>308</v>
      </c>
      <c r="I145" s="19" t="s">
        <v>153</v>
      </c>
      <c r="J145" s="21"/>
      <c r="K145" s="166">
        <v>59900</v>
      </c>
      <c r="L145" s="166">
        <v>0</v>
      </c>
      <c r="M145" s="22">
        <v>0</v>
      </c>
    </row>
    <row r="146" spans="1:13" ht="30.75" customHeight="1">
      <c r="A146" s="194"/>
      <c r="B146" s="198"/>
      <c r="C146" s="20" t="s">
        <v>374</v>
      </c>
      <c r="D146" s="20" t="s">
        <v>179</v>
      </c>
      <c r="E146" s="20" t="s">
        <v>42</v>
      </c>
      <c r="F146" s="19" t="s">
        <v>34</v>
      </c>
      <c r="G146" s="19" t="s">
        <v>17</v>
      </c>
      <c r="H146" s="19" t="s">
        <v>308</v>
      </c>
      <c r="I146" s="19" t="s">
        <v>153</v>
      </c>
      <c r="J146" s="21"/>
      <c r="K146" s="166">
        <v>539100</v>
      </c>
      <c r="L146" s="166">
        <v>0</v>
      </c>
      <c r="M146" s="22">
        <v>0</v>
      </c>
    </row>
    <row r="147" spans="1:13" ht="24" customHeight="1">
      <c r="A147" s="193" t="s">
        <v>78</v>
      </c>
      <c r="B147" s="197" t="s">
        <v>329</v>
      </c>
      <c r="C147" s="20" t="s">
        <v>372</v>
      </c>
      <c r="D147" s="20" t="s">
        <v>179</v>
      </c>
      <c r="E147" s="20" t="s">
        <v>40</v>
      </c>
      <c r="F147" s="19" t="s">
        <v>34</v>
      </c>
      <c r="G147" s="19" t="s">
        <v>17</v>
      </c>
      <c r="H147" s="19" t="s">
        <v>308</v>
      </c>
      <c r="I147" s="19" t="s">
        <v>153</v>
      </c>
      <c r="J147" s="21"/>
      <c r="K147" s="166">
        <v>14000</v>
      </c>
      <c r="L147" s="166">
        <v>0</v>
      </c>
      <c r="M147" s="22">
        <v>0</v>
      </c>
    </row>
    <row r="148" spans="1:13" ht="30.75" customHeight="1">
      <c r="A148" s="194"/>
      <c r="B148" s="198"/>
      <c r="C148" s="20" t="s">
        <v>374</v>
      </c>
      <c r="D148" s="20" t="s">
        <v>179</v>
      </c>
      <c r="E148" s="20" t="s">
        <v>40</v>
      </c>
      <c r="F148" s="19" t="s">
        <v>34</v>
      </c>
      <c r="G148" s="19" t="s">
        <v>17</v>
      </c>
      <c r="H148" s="19" t="s">
        <v>308</v>
      </c>
      <c r="I148" s="19" t="s">
        <v>153</v>
      </c>
      <c r="J148" s="21"/>
      <c r="K148" s="166">
        <v>126000</v>
      </c>
      <c r="L148" s="166">
        <v>0</v>
      </c>
      <c r="M148" s="22">
        <v>0</v>
      </c>
    </row>
    <row r="149" spans="1:13" ht="37.5" customHeight="1">
      <c r="A149" s="193" t="s">
        <v>78</v>
      </c>
      <c r="B149" s="197" t="s">
        <v>330</v>
      </c>
      <c r="C149" s="20" t="s">
        <v>372</v>
      </c>
      <c r="D149" s="20" t="s">
        <v>179</v>
      </c>
      <c r="E149" s="20" t="s">
        <v>126</v>
      </c>
      <c r="F149" s="19" t="s">
        <v>34</v>
      </c>
      <c r="G149" s="19" t="s">
        <v>17</v>
      </c>
      <c r="H149" s="19" t="s">
        <v>308</v>
      </c>
      <c r="I149" s="19" t="s">
        <v>153</v>
      </c>
      <c r="J149" s="21"/>
      <c r="K149" s="166">
        <v>15000</v>
      </c>
      <c r="L149" s="166">
        <v>0</v>
      </c>
      <c r="M149" s="22">
        <v>0</v>
      </c>
    </row>
    <row r="150" spans="1:13" ht="33" customHeight="1">
      <c r="A150" s="194"/>
      <c r="B150" s="198"/>
      <c r="C150" s="20" t="s">
        <v>374</v>
      </c>
      <c r="D150" s="20" t="s">
        <v>179</v>
      </c>
      <c r="E150" s="20" t="s">
        <v>126</v>
      </c>
      <c r="F150" s="19" t="s">
        <v>34</v>
      </c>
      <c r="G150" s="19" t="s">
        <v>17</v>
      </c>
      <c r="H150" s="19" t="s">
        <v>308</v>
      </c>
      <c r="I150" s="19" t="s">
        <v>153</v>
      </c>
      <c r="J150" s="21"/>
      <c r="K150" s="166">
        <v>135000</v>
      </c>
      <c r="L150" s="166">
        <v>0</v>
      </c>
      <c r="M150" s="22">
        <v>0</v>
      </c>
    </row>
    <row r="151" spans="1:13" ht="33.75" customHeight="1">
      <c r="A151" s="24" t="s">
        <v>78</v>
      </c>
      <c r="B151" s="19" t="s">
        <v>213</v>
      </c>
      <c r="C151" s="20" t="s">
        <v>80</v>
      </c>
      <c r="D151" s="20" t="s">
        <v>179</v>
      </c>
      <c r="E151" s="20" t="s">
        <v>40</v>
      </c>
      <c r="F151" s="19" t="s">
        <v>17</v>
      </c>
      <c r="G151" s="19" t="s">
        <v>17</v>
      </c>
      <c r="H151" s="19" t="s">
        <v>17</v>
      </c>
      <c r="I151" s="19" t="s">
        <v>18</v>
      </c>
      <c r="J151" s="21">
        <v>67000</v>
      </c>
      <c r="K151" s="166">
        <v>15000</v>
      </c>
      <c r="L151" s="166">
        <v>15000</v>
      </c>
      <c r="M151" s="166">
        <v>15000</v>
      </c>
    </row>
    <row r="152" spans="1:13" ht="21" customHeight="1">
      <c r="A152" s="24" t="s">
        <v>78</v>
      </c>
      <c r="B152" s="19" t="s">
        <v>219</v>
      </c>
      <c r="C152" s="20" t="s">
        <v>80</v>
      </c>
      <c r="D152" s="20" t="s">
        <v>179</v>
      </c>
      <c r="E152" s="59" t="s">
        <v>28</v>
      </c>
      <c r="F152" s="19" t="s">
        <v>17</v>
      </c>
      <c r="G152" s="19" t="s">
        <v>17</v>
      </c>
      <c r="H152" s="19" t="s">
        <v>17</v>
      </c>
      <c r="I152" s="19" t="s">
        <v>18</v>
      </c>
      <c r="J152" s="21"/>
      <c r="K152" s="166">
        <v>60000</v>
      </c>
      <c r="L152" s="166">
        <v>60000</v>
      </c>
      <c r="M152" s="147">
        <v>60000</v>
      </c>
    </row>
    <row r="153" spans="1:13" ht="24" customHeight="1">
      <c r="A153" s="24" t="s">
        <v>78</v>
      </c>
      <c r="B153" s="19" t="s">
        <v>275</v>
      </c>
      <c r="C153" s="20" t="s">
        <v>80</v>
      </c>
      <c r="D153" s="20" t="s">
        <v>179</v>
      </c>
      <c r="E153" s="20" t="s">
        <v>28</v>
      </c>
      <c r="F153" s="19" t="s">
        <v>17</v>
      </c>
      <c r="G153" s="19" t="s">
        <v>17</v>
      </c>
      <c r="H153" s="19" t="s">
        <v>17</v>
      </c>
      <c r="I153" s="19" t="s">
        <v>18</v>
      </c>
      <c r="J153" s="21">
        <v>60000</v>
      </c>
      <c r="K153" s="147">
        <v>3006.42</v>
      </c>
      <c r="L153" s="147">
        <v>3006.42</v>
      </c>
      <c r="M153" s="147">
        <v>3006.42</v>
      </c>
    </row>
    <row r="154" spans="1:13" ht="24" customHeight="1">
      <c r="A154" s="24" t="s">
        <v>78</v>
      </c>
      <c r="B154" s="19" t="s">
        <v>276</v>
      </c>
      <c r="C154" s="20" t="s">
        <v>277</v>
      </c>
      <c r="D154" s="20" t="s">
        <v>179</v>
      </c>
      <c r="E154" s="20" t="s">
        <v>28</v>
      </c>
      <c r="F154" s="19" t="s">
        <v>17</v>
      </c>
      <c r="G154" s="19" t="s">
        <v>17</v>
      </c>
      <c r="H154" s="19" t="s">
        <v>17</v>
      </c>
      <c r="I154" s="19" t="s">
        <v>18</v>
      </c>
      <c r="J154" s="21"/>
      <c r="K154" s="147">
        <v>15000</v>
      </c>
      <c r="L154" s="147">
        <v>104073.93</v>
      </c>
      <c r="M154" s="147">
        <v>104073.93</v>
      </c>
    </row>
    <row r="155" spans="1:13" ht="24" customHeight="1">
      <c r="A155" s="199" t="s">
        <v>78</v>
      </c>
      <c r="B155" s="201" t="s">
        <v>385</v>
      </c>
      <c r="C155" s="174" t="s">
        <v>386</v>
      </c>
      <c r="D155" s="174" t="s">
        <v>179</v>
      </c>
      <c r="E155" s="174" t="s">
        <v>40</v>
      </c>
      <c r="F155" s="175" t="s">
        <v>17</v>
      </c>
      <c r="G155" s="175" t="s">
        <v>17</v>
      </c>
      <c r="H155" s="175" t="s">
        <v>388</v>
      </c>
      <c r="I155" s="175" t="s">
        <v>18</v>
      </c>
      <c r="J155" s="176"/>
      <c r="K155" s="177">
        <v>30303</v>
      </c>
      <c r="L155" s="177">
        <v>0</v>
      </c>
      <c r="M155" s="177">
        <v>0</v>
      </c>
    </row>
    <row r="156" spans="1:13" ht="24" customHeight="1">
      <c r="A156" s="200"/>
      <c r="B156" s="202"/>
      <c r="C156" s="174" t="s">
        <v>387</v>
      </c>
      <c r="D156" s="174" t="s">
        <v>179</v>
      </c>
      <c r="E156" s="174" t="s">
        <v>40</v>
      </c>
      <c r="F156" s="175" t="s">
        <v>17</v>
      </c>
      <c r="G156" s="175" t="s">
        <v>17</v>
      </c>
      <c r="H156" s="175" t="s">
        <v>388</v>
      </c>
      <c r="I156" s="175" t="s">
        <v>18</v>
      </c>
      <c r="J156" s="176"/>
      <c r="K156" s="177">
        <v>3000000</v>
      </c>
      <c r="L156" s="177">
        <v>0</v>
      </c>
      <c r="M156" s="177">
        <v>0</v>
      </c>
    </row>
    <row r="157" spans="1:13" ht="27" customHeight="1">
      <c r="A157" s="24" t="s">
        <v>78</v>
      </c>
      <c r="B157" s="19" t="s">
        <v>263</v>
      </c>
      <c r="C157" s="20" t="s">
        <v>262</v>
      </c>
      <c r="D157" s="20" t="s">
        <v>179</v>
      </c>
      <c r="E157" s="20" t="s">
        <v>40</v>
      </c>
      <c r="F157" s="19" t="s">
        <v>17</v>
      </c>
      <c r="G157" s="19" t="s">
        <v>17</v>
      </c>
      <c r="H157" s="19" t="s">
        <v>17</v>
      </c>
      <c r="I157" s="19" t="s">
        <v>18</v>
      </c>
      <c r="J157" s="21">
        <v>56595</v>
      </c>
      <c r="K157" s="166">
        <v>92000</v>
      </c>
      <c r="L157" s="166">
        <v>92000</v>
      </c>
      <c r="M157" s="166">
        <v>92000</v>
      </c>
    </row>
    <row r="158" spans="1:13" ht="14.25" customHeight="1">
      <c r="A158" s="24" t="s">
        <v>78</v>
      </c>
      <c r="B158" s="19" t="s">
        <v>314</v>
      </c>
      <c r="C158" s="20" t="s">
        <v>272</v>
      </c>
      <c r="D158" s="20" t="s">
        <v>179</v>
      </c>
      <c r="E158" s="20" t="s">
        <v>40</v>
      </c>
      <c r="F158" s="19" t="s">
        <v>17</v>
      </c>
      <c r="G158" s="19" t="s">
        <v>17</v>
      </c>
      <c r="H158" s="19" t="s">
        <v>17</v>
      </c>
      <c r="I158" s="19" t="s">
        <v>18</v>
      </c>
      <c r="J158" s="21"/>
      <c r="K158" s="166">
        <v>31500</v>
      </c>
      <c r="L158" s="22">
        <v>31500</v>
      </c>
      <c r="M158" s="22">
        <v>31500</v>
      </c>
    </row>
    <row r="159" spans="1:13" ht="35.25" customHeight="1">
      <c r="A159" s="24" t="s">
        <v>78</v>
      </c>
      <c r="B159" s="19" t="s">
        <v>327</v>
      </c>
      <c r="C159" s="20" t="s">
        <v>307</v>
      </c>
      <c r="D159" s="20" t="s">
        <v>179</v>
      </c>
      <c r="E159" s="20" t="s">
        <v>40</v>
      </c>
      <c r="F159" s="19" t="s">
        <v>34</v>
      </c>
      <c r="G159" s="19" t="s">
        <v>17</v>
      </c>
      <c r="H159" s="19" t="s">
        <v>308</v>
      </c>
      <c r="I159" s="19" t="s">
        <v>186</v>
      </c>
      <c r="J159" s="21"/>
      <c r="K159" s="166">
        <v>51910.6</v>
      </c>
      <c r="L159" s="22">
        <v>0</v>
      </c>
      <c r="M159" s="22">
        <v>0</v>
      </c>
    </row>
    <row r="160" spans="1:13" ht="41.25" customHeight="1">
      <c r="A160" s="24" t="s">
        <v>78</v>
      </c>
      <c r="B160" s="19" t="s">
        <v>326</v>
      </c>
      <c r="C160" s="20" t="s">
        <v>307</v>
      </c>
      <c r="D160" s="20" t="s">
        <v>179</v>
      </c>
      <c r="E160" s="20" t="s">
        <v>40</v>
      </c>
      <c r="F160" s="19" t="s">
        <v>34</v>
      </c>
      <c r="G160" s="19" t="s">
        <v>17</v>
      </c>
      <c r="H160" s="19" t="s">
        <v>308</v>
      </c>
      <c r="I160" s="19" t="s">
        <v>186</v>
      </c>
      <c r="J160" s="21"/>
      <c r="K160" s="166">
        <v>467193.4</v>
      </c>
      <c r="L160" s="22">
        <v>0</v>
      </c>
      <c r="M160" s="22">
        <v>0</v>
      </c>
    </row>
    <row r="161" spans="1:14" s="6" customFormat="1" ht="24" customHeight="1">
      <c r="A161" s="24" t="s">
        <v>175</v>
      </c>
      <c r="B161" s="20" t="s">
        <v>215</v>
      </c>
      <c r="C161" s="20"/>
      <c r="D161" s="20"/>
      <c r="E161" s="20"/>
      <c r="F161" s="20"/>
      <c r="G161" s="20"/>
      <c r="H161" s="20"/>
      <c r="I161" s="20"/>
      <c r="J161" s="137"/>
      <c r="K161" s="167">
        <f>SUM(K162:K163)</f>
        <v>50000</v>
      </c>
      <c r="L161" s="167">
        <f>SUM(L162:L163)</f>
        <v>50000</v>
      </c>
      <c r="M161" s="167">
        <f>SUM(M162:M163)</f>
        <v>0</v>
      </c>
    </row>
    <row r="162" spans="1:14" s="6" customFormat="1" ht="27.75" customHeight="1">
      <c r="A162" s="18" t="s">
        <v>175</v>
      </c>
      <c r="B162" s="19" t="s">
        <v>158</v>
      </c>
      <c r="C162" s="19" t="s">
        <v>261</v>
      </c>
      <c r="D162" s="19" t="s">
        <v>179</v>
      </c>
      <c r="E162" s="19" t="s">
        <v>150</v>
      </c>
      <c r="F162" s="19" t="s">
        <v>17</v>
      </c>
      <c r="G162" s="19" t="s">
        <v>17</v>
      </c>
      <c r="H162" s="19" t="s">
        <v>17</v>
      </c>
      <c r="I162" s="19" t="s">
        <v>18</v>
      </c>
      <c r="J162" s="21">
        <v>22000</v>
      </c>
      <c r="K162" s="166">
        <v>25000</v>
      </c>
      <c r="L162" s="22">
        <v>25000</v>
      </c>
      <c r="M162" s="22">
        <v>0</v>
      </c>
    </row>
    <row r="163" spans="1:14" s="6" customFormat="1" ht="33.75" customHeight="1">
      <c r="A163" s="18" t="s">
        <v>175</v>
      </c>
      <c r="B163" s="19" t="s">
        <v>172</v>
      </c>
      <c r="C163" s="19" t="s">
        <v>261</v>
      </c>
      <c r="D163" s="19" t="s">
        <v>179</v>
      </c>
      <c r="E163" s="19" t="s">
        <v>150</v>
      </c>
      <c r="F163" s="19" t="s">
        <v>17</v>
      </c>
      <c r="G163" s="19" t="s">
        <v>17</v>
      </c>
      <c r="H163" s="19" t="s">
        <v>17</v>
      </c>
      <c r="I163" s="19" t="s">
        <v>18</v>
      </c>
      <c r="J163" s="21"/>
      <c r="K163" s="166">
        <v>25000</v>
      </c>
      <c r="L163" s="166">
        <v>25000</v>
      </c>
      <c r="M163" s="166">
        <v>0</v>
      </c>
    </row>
    <row r="164" spans="1:14" s="6" customFormat="1" ht="51" customHeight="1">
      <c r="A164" s="24" t="s">
        <v>264</v>
      </c>
      <c r="B164" s="20" t="s">
        <v>265</v>
      </c>
      <c r="C164" s="20" t="s">
        <v>375</v>
      </c>
      <c r="D164" s="20" t="s">
        <v>179</v>
      </c>
      <c r="E164" s="20" t="s">
        <v>28</v>
      </c>
      <c r="F164" s="20" t="s">
        <v>17</v>
      </c>
      <c r="G164" s="20" t="s">
        <v>17</v>
      </c>
      <c r="H164" s="20" t="s">
        <v>17</v>
      </c>
      <c r="I164" s="20" t="s">
        <v>18</v>
      </c>
      <c r="J164" s="23"/>
      <c r="K164" s="122">
        <v>20000</v>
      </c>
      <c r="L164" s="122">
        <v>20000</v>
      </c>
      <c r="M164" s="150">
        <v>20000</v>
      </c>
    </row>
    <row r="165" spans="1:14" s="16" customFormat="1" ht="31.5" customHeight="1">
      <c r="A165" s="24"/>
      <c r="B165" s="20" t="s">
        <v>142</v>
      </c>
      <c r="C165" s="20"/>
      <c r="D165" s="20"/>
      <c r="E165" s="20"/>
      <c r="F165" s="19"/>
      <c r="G165" s="19"/>
      <c r="H165" s="19"/>
      <c r="I165" s="19"/>
      <c r="J165" s="23">
        <f>SUM(J166:J170)</f>
        <v>139028.26999999999</v>
      </c>
      <c r="K165" s="150">
        <f>K166+K170</f>
        <v>80943</v>
      </c>
      <c r="L165" s="150">
        <f t="shared" ref="L165:M165" si="9">L166+L167+L168+L169+L170</f>
        <v>60000</v>
      </c>
      <c r="M165" s="150">
        <f t="shared" si="9"/>
        <v>198000</v>
      </c>
    </row>
    <row r="166" spans="1:14" ht="26.25" customHeight="1">
      <c r="A166" s="24" t="s">
        <v>88</v>
      </c>
      <c r="B166" s="61" t="s">
        <v>290</v>
      </c>
      <c r="C166" s="20" t="s">
        <v>377</v>
      </c>
      <c r="D166" s="20" t="s">
        <v>179</v>
      </c>
      <c r="E166" s="20" t="s">
        <v>87</v>
      </c>
      <c r="F166" s="20" t="s">
        <v>17</v>
      </c>
      <c r="G166" s="20" t="s">
        <v>17</v>
      </c>
      <c r="H166" s="20" t="s">
        <v>17</v>
      </c>
      <c r="I166" s="20" t="s">
        <v>18</v>
      </c>
      <c r="J166" s="23">
        <v>94000</v>
      </c>
      <c r="K166" s="137">
        <f>SUM(K167:K169)</f>
        <v>30000</v>
      </c>
      <c r="L166" s="137">
        <f>SUM(L167:L169)</f>
        <v>30000</v>
      </c>
      <c r="M166" s="138">
        <f>SUM(M167:M169)</f>
        <v>99000</v>
      </c>
      <c r="N166" s="13"/>
    </row>
    <row r="167" spans="1:14" ht="29.25" customHeight="1">
      <c r="A167" s="24" t="s">
        <v>88</v>
      </c>
      <c r="B167" s="19" t="s">
        <v>288</v>
      </c>
      <c r="C167" s="19" t="s">
        <v>377</v>
      </c>
      <c r="D167" s="19" t="s">
        <v>179</v>
      </c>
      <c r="E167" s="19" t="s">
        <v>87</v>
      </c>
      <c r="F167" s="19" t="s">
        <v>17</v>
      </c>
      <c r="G167" s="19" t="s">
        <v>17</v>
      </c>
      <c r="H167" s="19" t="s">
        <v>17</v>
      </c>
      <c r="I167" s="19" t="s">
        <v>18</v>
      </c>
      <c r="J167" s="26"/>
      <c r="K167" s="21">
        <v>10000</v>
      </c>
      <c r="L167" s="21">
        <v>10000</v>
      </c>
      <c r="M167" s="26">
        <v>39000</v>
      </c>
      <c r="N167" s="13"/>
    </row>
    <row r="168" spans="1:14" ht="29.25" customHeight="1">
      <c r="A168" s="24" t="s">
        <v>88</v>
      </c>
      <c r="B168" s="19" t="s">
        <v>289</v>
      </c>
      <c r="C168" s="19" t="s">
        <v>377</v>
      </c>
      <c r="D168" s="19" t="s">
        <v>179</v>
      </c>
      <c r="E168" s="19" t="s">
        <v>87</v>
      </c>
      <c r="F168" s="19" t="s">
        <v>17</v>
      </c>
      <c r="G168" s="19" t="s">
        <v>17</v>
      </c>
      <c r="H168" s="19" t="s">
        <v>17</v>
      </c>
      <c r="I168" s="19" t="s">
        <v>18</v>
      </c>
      <c r="J168" s="26"/>
      <c r="K168" s="21">
        <v>10000</v>
      </c>
      <c r="L168" s="21">
        <v>10000</v>
      </c>
      <c r="M168" s="26">
        <v>20000</v>
      </c>
    </row>
    <row r="169" spans="1:14" ht="21.75" customHeight="1">
      <c r="A169" s="24"/>
      <c r="B169" s="19" t="s">
        <v>291</v>
      </c>
      <c r="C169" s="19" t="s">
        <v>377</v>
      </c>
      <c r="D169" s="19" t="s">
        <v>179</v>
      </c>
      <c r="E169" s="19" t="s">
        <v>87</v>
      </c>
      <c r="F169" s="19" t="s">
        <v>17</v>
      </c>
      <c r="G169" s="19" t="s">
        <v>17</v>
      </c>
      <c r="H169" s="19" t="s">
        <v>17</v>
      </c>
      <c r="I169" s="19" t="s">
        <v>18</v>
      </c>
      <c r="J169" s="26"/>
      <c r="K169" s="21">
        <v>10000</v>
      </c>
      <c r="L169" s="21">
        <v>10000</v>
      </c>
      <c r="M169" s="26">
        <v>40000</v>
      </c>
    </row>
    <row r="170" spans="1:14" ht="45" customHeight="1">
      <c r="A170" s="24" t="s">
        <v>88</v>
      </c>
      <c r="B170" s="19" t="s">
        <v>89</v>
      </c>
      <c r="C170" s="20" t="s">
        <v>90</v>
      </c>
      <c r="D170" s="20" t="s">
        <v>182</v>
      </c>
      <c r="E170" s="20" t="s">
        <v>24</v>
      </c>
      <c r="F170" s="19" t="s">
        <v>17</v>
      </c>
      <c r="G170" s="19" t="s">
        <v>17</v>
      </c>
      <c r="H170" s="19" t="s">
        <v>369</v>
      </c>
      <c r="I170" s="19" t="s">
        <v>18</v>
      </c>
      <c r="J170" s="26">
        <v>45028.27</v>
      </c>
      <c r="K170" s="137">
        <v>50943</v>
      </c>
      <c r="L170" s="137">
        <v>0</v>
      </c>
      <c r="M170" s="23">
        <v>0</v>
      </c>
    </row>
    <row r="171" spans="1:14" s="6" customFormat="1" ht="33.75" customHeight="1">
      <c r="A171" s="24" t="s">
        <v>91</v>
      </c>
      <c r="B171" s="20" t="s">
        <v>92</v>
      </c>
      <c r="C171" s="20" t="s">
        <v>93</v>
      </c>
      <c r="D171" s="59" t="s">
        <v>231</v>
      </c>
      <c r="E171" s="20" t="s">
        <v>94</v>
      </c>
      <c r="F171" s="19" t="s">
        <v>17</v>
      </c>
      <c r="G171" s="19" t="s">
        <v>17</v>
      </c>
      <c r="H171" s="19" t="s">
        <v>376</v>
      </c>
      <c r="I171" s="19" t="s">
        <v>18</v>
      </c>
      <c r="J171" s="23">
        <f>SUM(J172:J173)</f>
        <v>266400</v>
      </c>
      <c r="K171" s="150">
        <f>K172+K173+K174</f>
        <v>136086</v>
      </c>
      <c r="L171" s="150">
        <f t="shared" ref="L171:M171" si="10">L172+L173+L174</f>
        <v>0</v>
      </c>
      <c r="M171" s="150">
        <f t="shared" si="10"/>
        <v>0</v>
      </c>
    </row>
    <row r="172" spans="1:14" ht="19.5" customHeight="1">
      <c r="A172" s="18"/>
      <c r="B172" s="19" t="s">
        <v>315</v>
      </c>
      <c r="C172" s="19" t="s">
        <v>93</v>
      </c>
      <c r="D172" s="58" t="s">
        <v>231</v>
      </c>
      <c r="E172" s="19" t="s">
        <v>94</v>
      </c>
      <c r="F172" s="19" t="s">
        <v>17</v>
      </c>
      <c r="G172" s="19" t="s">
        <v>17</v>
      </c>
      <c r="H172" s="19" t="s">
        <v>376</v>
      </c>
      <c r="I172" s="19" t="s">
        <v>18</v>
      </c>
      <c r="J172" s="26">
        <v>133200</v>
      </c>
      <c r="K172" s="26">
        <v>45330</v>
      </c>
      <c r="L172" s="26">
        <v>0</v>
      </c>
      <c r="M172" s="26">
        <v>0</v>
      </c>
    </row>
    <row r="173" spans="1:14" ht="24.75" customHeight="1">
      <c r="A173" s="18"/>
      <c r="B173" s="19" t="s">
        <v>316</v>
      </c>
      <c r="C173" s="19" t="s">
        <v>93</v>
      </c>
      <c r="D173" s="58" t="s">
        <v>231</v>
      </c>
      <c r="E173" s="19" t="s">
        <v>94</v>
      </c>
      <c r="F173" s="19" t="s">
        <v>17</v>
      </c>
      <c r="G173" s="19" t="s">
        <v>17</v>
      </c>
      <c r="H173" s="19" t="s">
        <v>376</v>
      </c>
      <c r="I173" s="19" t="s">
        <v>18</v>
      </c>
      <c r="J173" s="26">
        <v>133200</v>
      </c>
      <c r="K173" s="26">
        <v>45330</v>
      </c>
      <c r="L173" s="26">
        <v>0</v>
      </c>
      <c r="M173" s="26">
        <v>0</v>
      </c>
    </row>
    <row r="174" spans="1:14" ht="24" customHeight="1">
      <c r="A174" s="18"/>
      <c r="B174" s="19" t="s">
        <v>317</v>
      </c>
      <c r="C174" s="19" t="s">
        <v>93</v>
      </c>
      <c r="D174" s="58" t="s">
        <v>231</v>
      </c>
      <c r="E174" s="19" t="s">
        <v>94</v>
      </c>
      <c r="F174" s="19" t="s">
        <v>17</v>
      </c>
      <c r="G174" s="19" t="s">
        <v>17</v>
      </c>
      <c r="H174" s="19" t="s">
        <v>376</v>
      </c>
      <c r="I174" s="19" t="s">
        <v>18</v>
      </c>
      <c r="J174" s="26"/>
      <c r="K174" s="21">
        <v>45426</v>
      </c>
      <c r="L174" s="41">
        <v>0</v>
      </c>
      <c r="M174" s="126">
        <v>0</v>
      </c>
    </row>
    <row r="175" spans="1:14" ht="21" customHeight="1">
      <c r="A175" s="18"/>
      <c r="B175" s="19"/>
      <c r="C175" s="20"/>
      <c r="D175" s="20"/>
      <c r="E175" s="20"/>
      <c r="F175" s="19"/>
      <c r="G175" s="19"/>
      <c r="H175" s="19"/>
      <c r="I175" s="19"/>
      <c r="J175" s="26"/>
      <c r="K175" s="21"/>
      <c r="L175" s="22"/>
      <c r="M175" s="42"/>
    </row>
    <row r="176" spans="1:14" ht="31.5" customHeight="1">
      <c r="A176" s="24" t="s">
        <v>95</v>
      </c>
      <c r="B176" s="19" t="s">
        <v>96</v>
      </c>
      <c r="C176" s="20" t="s">
        <v>378</v>
      </c>
      <c r="D176" s="20" t="s">
        <v>179</v>
      </c>
      <c r="E176" s="20" t="s">
        <v>87</v>
      </c>
      <c r="F176" s="19" t="s">
        <v>17</v>
      </c>
      <c r="G176" s="19" t="s">
        <v>17</v>
      </c>
      <c r="H176" s="19" t="s">
        <v>17</v>
      </c>
      <c r="I176" s="19" t="s">
        <v>18</v>
      </c>
      <c r="J176" s="23">
        <f>SUM(J177:J179)</f>
        <v>17000</v>
      </c>
      <c r="K176" s="150">
        <f>SUM(K177:K179)</f>
        <v>17000</v>
      </c>
      <c r="L176" s="150">
        <f>SUM(L177:L179)</f>
        <v>17000</v>
      </c>
      <c r="M176" s="150">
        <f>SUM(M177:M179)</f>
        <v>17000</v>
      </c>
    </row>
    <row r="177" spans="1:14" ht="20.25" customHeight="1">
      <c r="A177" s="24"/>
      <c r="B177" s="19" t="s">
        <v>110</v>
      </c>
      <c r="C177" s="19" t="s">
        <v>378</v>
      </c>
      <c r="D177" s="19" t="s">
        <v>179</v>
      </c>
      <c r="E177" s="19" t="s">
        <v>87</v>
      </c>
      <c r="F177" s="19" t="s">
        <v>17</v>
      </c>
      <c r="G177" s="19" t="s">
        <v>17</v>
      </c>
      <c r="H177" s="19" t="s">
        <v>17</v>
      </c>
      <c r="I177" s="19" t="s">
        <v>18</v>
      </c>
      <c r="J177" s="26">
        <v>4500</v>
      </c>
      <c r="K177" s="26">
        <v>4500</v>
      </c>
      <c r="L177" s="26">
        <v>4500</v>
      </c>
      <c r="M177" s="26">
        <v>4500</v>
      </c>
    </row>
    <row r="178" spans="1:14" ht="21" customHeight="1">
      <c r="A178" s="24"/>
      <c r="B178" s="44" t="s">
        <v>115</v>
      </c>
      <c r="C178" s="19" t="s">
        <v>378</v>
      </c>
      <c r="D178" s="19" t="s">
        <v>179</v>
      </c>
      <c r="E178" s="19" t="s">
        <v>87</v>
      </c>
      <c r="F178" s="19" t="s">
        <v>17</v>
      </c>
      <c r="G178" s="19" t="s">
        <v>17</v>
      </c>
      <c r="H178" s="19" t="s">
        <v>17</v>
      </c>
      <c r="I178" s="19" t="s">
        <v>18</v>
      </c>
      <c r="J178" s="71">
        <v>3600</v>
      </c>
      <c r="K178" s="26">
        <v>3600</v>
      </c>
      <c r="L178" s="26">
        <v>3600</v>
      </c>
      <c r="M178" s="26">
        <v>3600</v>
      </c>
    </row>
    <row r="179" spans="1:14" ht="21" customHeight="1">
      <c r="A179" s="43"/>
      <c r="B179" s="55" t="s">
        <v>222</v>
      </c>
      <c r="C179" s="19" t="s">
        <v>378</v>
      </c>
      <c r="D179" s="19" t="s">
        <v>179</v>
      </c>
      <c r="E179" s="62" t="s">
        <v>29</v>
      </c>
      <c r="F179" s="19" t="s">
        <v>17</v>
      </c>
      <c r="G179" s="19" t="s">
        <v>17</v>
      </c>
      <c r="H179" s="19" t="s">
        <v>17</v>
      </c>
      <c r="I179" s="19" t="s">
        <v>18</v>
      </c>
      <c r="J179" s="72">
        <v>8900</v>
      </c>
      <c r="K179" s="151">
        <v>8900</v>
      </c>
      <c r="L179" s="26">
        <v>8900</v>
      </c>
      <c r="M179" s="26">
        <v>8900</v>
      </c>
    </row>
    <row r="180" spans="1:14" ht="21" customHeight="1">
      <c r="A180" s="24"/>
      <c r="B180" s="184" t="s">
        <v>116</v>
      </c>
      <c r="C180" s="185"/>
      <c r="D180" s="185"/>
      <c r="E180" s="185"/>
      <c r="F180" s="185"/>
      <c r="G180" s="185"/>
      <c r="H180" s="185"/>
      <c r="I180" s="186"/>
      <c r="J180" s="73"/>
      <c r="K180" s="21"/>
      <c r="L180" s="41"/>
      <c r="M180" s="126"/>
    </row>
    <row r="181" spans="1:14" ht="21" customHeight="1">
      <c r="A181" s="24"/>
      <c r="B181" s="36"/>
      <c r="C181" s="32"/>
      <c r="D181" s="32"/>
      <c r="E181" s="32"/>
      <c r="F181" s="32"/>
      <c r="G181" s="32"/>
      <c r="H181" s="32"/>
      <c r="I181" s="48"/>
      <c r="J181" s="73"/>
      <c r="K181" s="21"/>
      <c r="L181" s="41"/>
      <c r="M181" s="126"/>
    </row>
    <row r="182" spans="1:14" ht="21" customHeight="1">
      <c r="A182" s="24"/>
      <c r="B182" s="53"/>
      <c r="C182" s="54"/>
      <c r="D182" s="54"/>
      <c r="E182" s="54"/>
      <c r="F182" s="54"/>
      <c r="G182" s="54"/>
      <c r="H182" s="54"/>
      <c r="I182" s="48"/>
      <c r="J182" s="73"/>
      <c r="K182" s="21"/>
      <c r="L182" s="41"/>
      <c r="M182" s="126"/>
    </row>
    <row r="183" spans="1:14" ht="21" customHeight="1">
      <c r="A183" s="24"/>
      <c r="B183" s="53"/>
      <c r="C183" s="54"/>
      <c r="D183" s="54"/>
      <c r="E183" s="54"/>
      <c r="F183" s="54"/>
      <c r="G183" s="54"/>
      <c r="H183" s="54"/>
      <c r="I183" s="48"/>
      <c r="J183" s="73"/>
      <c r="K183" s="21"/>
      <c r="L183" s="41"/>
      <c r="M183" s="126"/>
    </row>
    <row r="184" spans="1:14" ht="21" customHeight="1">
      <c r="A184" s="24"/>
      <c r="B184" s="53"/>
      <c r="C184" s="54"/>
      <c r="D184" s="54"/>
      <c r="E184" s="54"/>
      <c r="F184" s="54"/>
      <c r="G184" s="54"/>
      <c r="H184" s="54"/>
      <c r="I184" s="48"/>
      <c r="J184" s="73"/>
      <c r="K184" s="21"/>
      <c r="L184" s="41"/>
      <c r="M184" s="126"/>
    </row>
    <row r="185" spans="1:14" ht="24.75" customHeight="1">
      <c r="A185" s="24" t="s">
        <v>97</v>
      </c>
      <c r="B185" s="19" t="s">
        <v>98</v>
      </c>
      <c r="C185" s="20" t="s">
        <v>99</v>
      </c>
      <c r="D185" s="20" t="s">
        <v>202</v>
      </c>
      <c r="E185" s="56" t="s">
        <v>100</v>
      </c>
      <c r="F185" s="19" t="s">
        <v>17</v>
      </c>
      <c r="G185" s="19" t="s">
        <v>17</v>
      </c>
      <c r="H185" s="19" t="s">
        <v>17</v>
      </c>
      <c r="I185" s="57" t="s">
        <v>18</v>
      </c>
      <c r="J185" s="23">
        <v>30000</v>
      </c>
      <c r="K185" s="122">
        <v>30000</v>
      </c>
      <c r="L185" s="122">
        <v>30000</v>
      </c>
      <c r="M185" s="122">
        <v>30000</v>
      </c>
    </row>
    <row r="186" spans="1:14" ht="12.7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129"/>
    </row>
    <row r="187" spans="1:14" s="7" customFormat="1" ht="21.75" customHeight="1">
      <c r="A187" s="76"/>
      <c r="B187" s="77"/>
      <c r="C187" s="77"/>
      <c r="D187" s="77"/>
      <c r="E187" s="77"/>
      <c r="F187" s="78"/>
      <c r="G187" s="78"/>
      <c r="H187" s="78"/>
      <c r="I187" s="78"/>
      <c r="J187" s="77" t="s">
        <v>135</v>
      </c>
      <c r="K187" s="77" t="s">
        <v>220</v>
      </c>
      <c r="L187" s="77" t="s">
        <v>292</v>
      </c>
      <c r="M187" s="130" t="s">
        <v>343</v>
      </c>
      <c r="N187" s="157">
        <f>K189+K165</f>
        <v>3594316.68</v>
      </c>
    </row>
    <row r="188" spans="1:14" s="7" customFormat="1" ht="11.25" customHeight="1">
      <c r="A188" s="76"/>
      <c r="B188" s="77"/>
      <c r="C188" s="77"/>
      <c r="D188" s="77"/>
      <c r="E188" s="77"/>
      <c r="F188" s="78"/>
      <c r="G188" s="78"/>
      <c r="H188" s="78"/>
      <c r="I188" s="78"/>
      <c r="J188" s="79" t="e">
        <f>J190+#REF!+J200+J205+#REF!+J214+J217+#REF!+#REF!+J232+J218</f>
        <v>#REF!</v>
      </c>
      <c r="K188" s="79"/>
      <c r="L188" s="79"/>
      <c r="M188" s="131"/>
    </row>
    <row r="189" spans="1:14" s="6" customFormat="1" ht="21" customHeight="1">
      <c r="A189" s="191" t="s">
        <v>309</v>
      </c>
      <c r="B189" s="192"/>
      <c r="C189" s="111"/>
      <c r="D189" s="111"/>
      <c r="E189" s="111"/>
      <c r="F189" s="112"/>
      <c r="G189" s="112"/>
      <c r="H189" s="112"/>
      <c r="I189" s="112"/>
      <c r="J189" s="113"/>
      <c r="K189" s="114">
        <f>SUM(K190+K253+K254+K255+K266+K272+K291+K294+K310+K311+K314+K320+K344+K347+K348+K354+K358+K367)</f>
        <v>3513373.68</v>
      </c>
      <c r="L189" s="114">
        <f>SUM(L190+L253+L254+L255+L266+L272+L291+L294+L310+L311+L314+L320+L344+L347+L348+L354+L358+L367)</f>
        <v>2297790.9300000002</v>
      </c>
      <c r="M189" s="113">
        <f>SUM(M190+M253+M254+M255+M266+M272+M291+M294+M310+M311+M314+M320+M344+M347+M348+M354+M358+M367)</f>
        <v>2397699.4299999997</v>
      </c>
    </row>
    <row r="190" spans="1:14" s="7" customFormat="1" ht="21.75" customHeight="1">
      <c r="A190" s="76" t="s">
        <v>82</v>
      </c>
      <c r="B190" s="77"/>
      <c r="C190" s="77"/>
      <c r="D190" s="77"/>
      <c r="E190" s="77"/>
      <c r="F190" s="78"/>
      <c r="G190" s="78"/>
      <c r="H190" s="78"/>
      <c r="I190" s="78"/>
      <c r="J190" s="79">
        <f>SUM(J191:J197)</f>
        <v>3948700</v>
      </c>
      <c r="K190" s="123">
        <f>K191+K192+K193+K194+K195+K196+K197+K198+K199+K200+K205+K213+K214+K217+K218+K219+K232</f>
        <v>3513373.68</v>
      </c>
      <c r="L190" s="123">
        <f>L191+L192+L193+L194+L195+L196+L197+L198+L199+L200+L205+L213+L214+L217+L218+L219+L232</f>
        <v>2297790.9300000002</v>
      </c>
      <c r="M190" s="123">
        <f>M191+M192+M193+M194+M195+M196+M197+M198+M199+M200+M205+M213+M214+M217+M218+M219+M232</f>
        <v>2397699.4299999997</v>
      </c>
    </row>
    <row r="191" spans="1:14" ht="31.5" customHeight="1">
      <c r="A191" s="24" t="s">
        <v>82</v>
      </c>
      <c r="B191" s="19" t="s">
        <v>131</v>
      </c>
      <c r="C191" s="20" t="s">
        <v>380</v>
      </c>
      <c r="D191" s="20" t="s">
        <v>200</v>
      </c>
      <c r="E191" s="20" t="s">
        <v>16</v>
      </c>
      <c r="F191" s="19" t="s">
        <v>17</v>
      </c>
      <c r="G191" s="19" t="s">
        <v>17</v>
      </c>
      <c r="H191" s="19" t="s">
        <v>83</v>
      </c>
      <c r="I191" s="19" t="s">
        <v>84</v>
      </c>
      <c r="J191" s="23">
        <v>637558</v>
      </c>
      <c r="K191" s="137">
        <v>601460</v>
      </c>
      <c r="L191" s="137">
        <v>601460</v>
      </c>
      <c r="M191" s="23">
        <v>601460</v>
      </c>
    </row>
    <row r="192" spans="1:14" ht="31.5" customHeight="1">
      <c r="A192" s="24" t="s">
        <v>82</v>
      </c>
      <c r="B192" s="19" t="s">
        <v>132</v>
      </c>
      <c r="C192" s="20" t="s">
        <v>380</v>
      </c>
      <c r="D192" s="20" t="s">
        <v>200</v>
      </c>
      <c r="E192" s="20" t="s">
        <v>16</v>
      </c>
      <c r="F192" s="19" t="s">
        <v>34</v>
      </c>
      <c r="G192" s="19" t="s">
        <v>17</v>
      </c>
      <c r="H192" s="19" t="s">
        <v>83</v>
      </c>
      <c r="I192" s="19" t="s">
        <v>84</v>
      </c>
      <c r="J192" s="23">
        <v>637558</v>
      </c>
      <c r="K192" s="137">
        <v>601460</v>
      </c>
      <c r="L192" s="137">
        <v>601460</v>
      </c>
      <c r="M192" s="23">
        <v>601460</v>
      </c>
    </row>
    <row r="193" spans="1:16" ht="31.5" customHeight="1">
      <c r="A193" s="24" t="s">
        <v>82</v>
      </c>
      <c r="B193" s="19" t="s">
        <v>102</v>
      </c>
      <c r="C193" s="20" t="s">
        <v>380</v>
      </c>
      <c r="D193" s="20" t="s">
        <v>201</v>
      </c>
      <c r="E193" s="20" t="s">
        <v>20</v>
      </c>
      <c r="F193" s="19" t="s">
        <v>17</v>
      </c>
      <c r="G193" s="19" t="s">
        <v>17</v>
      </c>
      <c r="H193" s="19" t="s">
        <v>83</v>
      </c>
      <c r="I193" s="19" t="s">
        <v>84</v>
      </c>
      <c r="J193" s="23">
        <v>192542</v>
      </c>
      <c r="K193" s="137">
        <v>181640</v>
      </c>
      <c r="L193" s="137">
        <v>181640</v>
      </c>
      <c r="M193" s="23">
        <v>181640</v>
      </c>
    </row>
    <row r="194" spans="1:16" ht="31.5" customHeight="1">
      <c r="A194" s="24" t="s">
        <v>82</v>
      </c>
      <c r="B194" s="19" t="s">
        <v>101</v>
      </c>
      <c r="C194" s="20" t="s">
        <v>380</v>
      </c>
      <c r="D194" s="20" t="s">
        <v>201</v>
      </c>
      <c r="E194" s="20" t="s">
        <v>20</v>
      </c>
      <c r="F194" s="19" t="s">
        <v>34</v>
      </c>
      <c r="G194" s="19" t="s">
        <v>17</v>
      </c>
      <c r="H194" s="19" t="s">
        <v>83</v>
      </c>
      <c r="I194" s="19" t="s">
        <v>84</v>
      </c>
      <c r="J194" s="23">
        <v>192542</v>
      </c>
      <c r="K194" s="137">
        <v>181640</v>
      </c>
      <c r="L194" s="137">
        <v>181640</v>
      </c>
      <c r="M194" s="23">
        <v>181640</v>
      </c>
    </row>
    <row r="195" spans="1:16" ht="21" customHeight="1">
      <c r="A195" s="24" t="s">
        <v>82</v>
      </c>
      <c r="B195" s="19" t="s">
        <v>103</v>
      </c>
      <c r="C195" s="20" t="s">
        <v>381</v>
      </c>
      <c r="D195" s="20" t="s">
        <v>200</v>
      </c>
      <c r="E195" s="20" t="s">
        <v>16</v>
      </c>
      <c r="F195" s="19" t="s">
        <v>17</v>
      </c>
      <c r="G195" s="19" t="s">
        <v>17</v>
      </c>
      <c r="H195" s="19" t="s">
        <v>17</v>
      </c>
      <c r="I195" s="19" t="s">
        <v>18</v>
      </c>
      <c r="J195" s="23">
        <v>1750000</v>
      </c>
      <c r="K195" s="137">
        <v>150000</v>
      </c>
      <c r="L195" s="137">
        <v>150000</v>
      </c>
      <c r="M195" s="23">
        <v>300000</v>
      </c>
      <c r="N195" s="13">
        <v>300000</v>
      </c>
      <c r="O195" s="13"/>
      <c r="P195" s="13"/>
    </row>
    <row r="196" spans="1:16" ht="21" customHeight="1">
      <c r="A196" s="24" t="s">
        <v>82</v>
      </c>
      <c r="B196" s="19" t="s">
        <v>104</v>
      </c>
      <c r="C196" s="20" t="s">
        <v>381</v>
      </c>
      <c r="D196" s="20" t="s">
        <v>200</v>
      </c>
      <c r="E196" s="20" t="s">
        <v>19</v>
      </c>
      <c r="F196" s="19" t="s">
        <v>17</v>
      </c>
      <c r="G196" s="19" t="s">
        <v>17</v>
      </c>
      <c r="H196" s="19" t="s">
        <v>17</v>
      </c>
      <c r="I196" s="19" t="s">
        <v>18</v>
      </c>
      <c r="J196" s="23">
        <v>10000</v>
      </c>
      <c r="K196" s="137">
        <v>10000</v>
      </c>
      <c r="L196" s="152">
        <v>10000</v>
      </c>
      <c r="M196" s="153">
        <v>10000</v>
      </c>
    </row>
    <row r="197" spans="1:16" ht="21" customHeight="1">
      <c r="A197" s="24" t="s">
        <v>82</v>
      </c>
      <c r="B197" s="19" t="s">
        <v>106</v>
      </c>
      <c r="C197" s="20" t="s">
        <v>381</v>
      </c>
      <c r="D197" s="20" t="s">
        <v>201</v>
      </c>
      <c r="E197" s="20" t="s">
        <v>20</v>
      </c>
      <c r="F197" s="19" t="s">
        <v>17</v>
      </c>
      <c r="G197" s="19" t="s">
        <v>17</v>
      </c>
      <c r="H197" s="19" t="s">
        <v>17</v>
      </c>
      <c r="I197" s="19" t="s">
        <v>18</v>
      </c>
      <c r="J197" s="23">
        <v>528500</v>
      </c>
      <c r="K197" s="137">
        <v>90600</v>
      </c>
      <c r="L197" s="137">
        <v>90600</v>
      </c>
      <c r="M197" s="23">
        <v>90600</v>
      </c>
    </row>
    <row r="198" spans="1:16" ht="21" customHeight="1">
      <c r="A198" s="24" t="s">
        <v>82</v>
      </c>
      <c r="B198" s="19" t="s">
        <v>105</v>
      </c>
      <c r="C198" s="20" t="s">
        <v>381</v>
      </c>
      <c r="D198" s="20" t="s">
        <v>26</v>
      </c>
      <c r="E198" s="20" t="s">
        <v>27</v>
      </c>
      <c r="F198" s="19" t="s">
        <v>17</v>
      </c>
      <c r="G198" s="19" t="s">
        <v>17</v>
      </c>
      <c r="H198" s="19" t="s">
        <v>17</v>
      </c>
      <c r="I198" s="19" t="s">
        <v>18</v>
      </c>
      <c r="J198" s="23">
        <v>500</v>
      </c>
      <c r="K198" s="137">
        <v>1600</v>
      </c>
      <c r="L198" s="137">
        <v>1600</v>
      </c>
      <c r="M198" s="23">
        <v>1600</v>
      </c>
      <c r="N198" s="13"/>
      <c r="O198" s="13"/>
      <c r="P198" s="13"/>
    </row>
    <row r="199" spans="1:16" ht="21" customHeight="1">
      <c r="A199" s="24" t="s">
        <v>82</v>
      </c>
      <c r="B199" s="19" t="s">
        <v>293</v>
      </c>
      <c r="C199" s="19" t="s">
        <v>381</v>
      </c>
      <c r="D199" s="20" t="s">
        <v>179</v>
      </c>
      <c r="E199" s="20" t="s">
        <v>39</v>
      </c>
      <c r="F199" s="19" t="s">
        <v>17</v>
      </c>
      <c r="G199" s="19" t="s">
        <v>299</v>
      </c>
      <c r="H199" s="19" t="s">
        <v>17</v>
      </c>
      <c r="I199" s="19" t="s">
        <v>18</v>
      </c>
      <c r="J199" s="26"/>
      <c r="K199" s="154">
        <v>3432.6</v>
      </c>
      <c r="L199" s="155">
        <v>3579</v>
      </c>
      <c r="M199" s="138">
        <v>3757.38</v>
      </c>
      <c r="N199" s="13"/>
      <c r="O199" s="13"/>
      <c r="P199" s="13"/>
    </row>
    <row r="200" spans="1:16" s="6" customFormat="1" ht="36" customHeight="1">
      <c r="A200" s="24" t="s">
        <v>82</v>
      </c>
      <c r="B200" s="20" t="s">
        <v>85</v>
      </c>
      <c r="C200" s="20" t="s">
        <v>381</v>
      </c>
      <c r="D200" s="20" t="s">
        <v>179</v>
      </c>
      <c r="E200" s="20" t="s">
        <v>40</v>
      </c>
      <c r="F200" s="20" t="s">
        <v>17</v>
      </c>
      <c r="G200" s="20" t="s">
        <v>17</v>
      </c>
      <c r="H200" s="20" t="s">
        <v>17</v>
      </c>
      <c r="I200" s="20" t="s">
        <v>18</v>
      </c>
      <c r="J200" s="23">
        <f>SUM(J201:J204)</f>
        <v>211680</v>
      </c>
      <c r="K200" s="23">
        <f>SUM(K201:K204)</f>
        <v>267720</v>
      </c>
      <c r="L200" s="23">
        <f>SUM(L201:L204)</f>
        <v>267720</v>
      </c>
      <c r="M200" s="23">
        <f>SUM(M201:M204)</f>
        <v>267720</v>
      </c>
    </row>
    <row r="201" spans="1:16" ht="21" customHeight="1">
      <c r="A201" s="18"/>
      <c r="B201" s="19" t="s">
        <v>318</v>
      </c>
      <c r="C201" s="19" t="s">
        <v>381</v>
      </c>
      <c r="D201" s="19" t="s">
        <v>179</v>
      </c>
      <c r="E201" s="19" t="s">
        <v>40</v>
      </c>
      <c r="F201" s="19" t="s">
        <v>17</v>
      </c>
      <c r="G201" s="19" t="s">
        <v>17</v>
      </c>
      <c r="H201" s="19" t="s">
        <v>17</v>
      </c>
      <c r="I201" s="19" t="s">
        <v>18</v>
      </c>
      <c r="J201" s="26">
        <v>79920</v>
      </c>
      <c r="K201" s="26">
        <v>99600</v>
      </c>
      <c r="L201" s="26">
        <v>99600</v>
      </c>
      <c r="M201" s="26">
        <v>99600</v>
      </c>
    </row>
    <row r="202" spans="1:16" ht="21" customHeight="1">
      <c r="A202" s="18"/>
      <c r="B202" s="19" t="s">
        <v>319</v>
      </c>
      <c r="C202" s="19" t="s">
        <v>381</v>
      </c>
      <c r="D202" s="19" t="s">
        <v>179</v>
      </c>
      <c r="E202" s="19" t="s">
        <v>40</v>
      </c>
      <c r="F202" s="19" t="s">
        <v>17</v>
      </c>
      <c r="G202" s="19" t="s">
        <v>17</v>
      </c>
      <c r="H202" s="19" t="s">
        <v>17</v>
      </c>
      <c r="I202" s="19" t="s">
        <v>18</v>
      </c>
      <c r="J202" s="26">
        <v>79920</v>
      </c>
      <c r="K202" s="26">
        <v>99600</v>
      </c>
      <c r="L202" s="26">
        <v>99600</v>
      </c>
      <c r="M202" s="26">
        <v>99600</v>
      </c>
    </row>
    <row r="203" spans="1:16" ht="27.75" customHeight="1">
      <c r="A203" s="18"/>
      <c r="B203" s="19" t="s">
        <v>324</v>
      </c>
      <c r="C203" s="19" t="s">
        <v>381</v>
      </c>
      <c r="D203" s="19" t="s">
        <v>179</v>
      </c>
      <c r="E203" s="19" t="s">
        <v>40</v>
      </c>
      <c r="F203" s="19" t="s">
        <v>17</v>
      </c>
      <c r="G203" s="19" t="s">
        <v>17</v>
      </c>
      <c r="H203" s="19" t="s">
        <v>17</v>
      </c>
      <c r="I203" s="19" t="s">
        <v>18</v>
      </c>
      <c r="J203" s="26">
        <v>38460</v>
      </c>
      <c r="K203" s="26">
        <v>49680</v>
      </c>
      <c r="L203" s="26">
        <v>49680</v>
      </c>
      <c r="M203" s="26">
        <v>49680</v>
      </c>
    </row>
    <row r="204" spans="1:16" ht="28.5" customHeight="1">
      <c r="A204" s="18"/>
      <c r="B204" s="19" t="s">
        <v>325</v>
      </c>
      <c r="C204" s="19" t="s">
        <v>381</v>
      </c>
      <c r="D204" s="19" t="s">
        <v>179</v>
      </c>
      <c r="E204" s="19" t="s">
        <v>40</v>
      </c>
      <c r="F204" s="19" t="s">
        <v>17</v>
      </c>
      <c r="G204" s="19" t="s">
        <v>17</v>
      </c>
      <c r="H204" s="19" t="s">
        <v>17</v>
      </c>
      <c r="I204" s="19" t="s">
        <v>18</v>
      </c>
      <c r="J204" s="26">
        <v>13380</v>
      </c>
      <c r="K204" s="26">
        <v>18840</v>
      </c>
      <c r="L204" s="26">
        <v>18840</v>
      </c>
      <c r="M204" s="26">
        <v>18840</v>
      </c>
    </row>
    <row r="205" spans="1:16" s="6" customFormat="1" ht="24.75" customHeight="1">
      <c r="A205" s="24" t="s">
        <v>82</v>
      </c>
      <c r="B205" s="19"/>
      <c r="C205" s="20" t="s">
        <v>381</v>
      </c>
      <c r="D205" s="20" t="s">
        <v>179</v>
      </c>
      <c r="E205" s="20" t="s">
        <v>28</v>
      </c>
      <c r="F205" s="20" t="s">
        <v>17</v>
      </c>
      <c r="G205" s="20" t="s">
        <v>17</v>
      </c>
      <c r="H205" s="20" t="s">
        <v>17</v>
      </c>
      <c r="I205" s="20" t="s">
        <v>18</v>
      </c>
      <c r="J205" s="23">
        <f>SUM(J206:J212)</f>
        <v>29290</v>
      </c>
      <c r="K205" s="23">
        <f>SUM(K206:K212)</f>
        <v>21400</v>
      </c>
      <c r="L205" s="23">
        <f>SUM(L206:L212)</f>
        <v>66400</v>
      </c>
      <c r="M205" s="23">
        <f>SUM(M206:M212)</f>
        <v>66400</v>
      </c>
    </row>
    <row r="206" spans="1:16" ht="24.75" customHeight="1">
      <c r="A206" s="18"/>
      <c r="B206" s="31" t="s">
        <v>297</v>
      </c>
      <c r="C206" s="19" t="s">
        <v>381</v>
      </c>
      <c r="D206" s="19" t="s">
        <v>179</v>
      </c>
      <c r="E206" s="19" t="s">
        <v>28</v>
      </c>
      <c r="F206" s="19" t="s">
        <v>17</v>
      </c>
      <c r="G206" s="19" t="s">
        <v>17</v>
      </c>
      <c r="H206" s="19" t="s">
        <v>17</v>
      </c>
      <c r="I206" s="19" t="s">
        <v>18</v>
      </c>
      <c r="J206" s="26">
        <v>15340</v>
      </c>
      <c r="K206" s="133">
        <v>0</v>
      </c>
      <c r="L206" s="133">
        <v>45000</v>
      </c>
      <c r="M206" s="134">
        <v>45000</v>
      </c>
    </row>
    <row r="207" spans="1:16" ht="32.25" customHeight="1">
      <c r="A207" s="18"/>
      <c r="B207" s="120" t="s">
        <v>295</v>
      </c>
      <c r="C207" s="57" t="s">
        <v>381</v>
      </c>
      <c r="D207" s="19" t="s">
        <v>179</v>
      </c>
      <c r="E207" s="19" t="s">
        <v>296</v>
      </c>
      <c r="F207" s="19" t="s">
        <v>17</v>
      </c>
      <c r="G207" s="19" t="s">
        <v>17</v>
      </c>
      <c r="H207" s="19" t="s">
        <v>17</v>
      </c>
      <c r="I207" s="19" t="s">
        <v>18</v>
      </c>
      <c r="J207" s="26"/>
      <c r="K207" s="133">
        <v>0</v>
      </c>
      <c r="L207" s="41">
        <v>0</v>
      </c>
      <c r="M207" s="126">
        <v>0</v>
      </c>
    </row>
    <row r="208" spans="1:16" ht="18" customHeight="1">
      <c r="A208" s="18"/>
      <c r="B208" s="31" t="s">
        <v>303</v>
      </c>
      <c r="C208" s="19" t="s">
        <v>381</v>
      </c>
      <c r="D208" s="19" t="s">
        <v>179</v>
      </c>
      <c r="E208" s="19" t="s">
        <v>28</v>
      </c>
      <c r="F208" s="19" t="s">
        <v>17</v>
      </c>
      <c r="G208" s="19" t="s">
        <v>17</v>
      </c>
      <c r="H208" s="19" t="s">
        <v>17</v>
      </c>
      <c r="I208" s="19" t="s">
        <v>18</v>
      </c>
      <c r="J208" s="26"/>
      <c r="K208" s="21">
        <v>0</v>
      </c>
      <c r="L208" s="21">
        <v>0</v>
      </c>
      <c r="M208" s="26">
        <v>0</v>
      </c>
    </row>
    <row r="209" spans="1:13" ht="27.75" customHeight="1">
      <c r="A209" s="18"/>
      <c r="B209" s="31" t="s">
        <v>304</v>
      </c>
      <c r="C209" s="19" t="s">
        <v>381</v>
      </c>
      <c r="D209" s="19" t="s">
        <v>179</v>
      </c>
      <c r="E209" s="19" t="s">
        <v>28</v>
      </c>
      <c r="F209" s="19" t="s">
        <v>17</v>
      </c>
      <c r="G209" s="19" t="s">
        <v>17</v>
      </c>
      <c r="H209" s="19" t="s">
        <v>17</v>
      </c>
      <c r="I209" s="19" t="s">
        <v>18</v>
      </c>
      <c r="J209" s="26"/>
      <c r="K209" s="21">
        <v>0</v>
      </c>
      <c r="L209" s="21">
        <v>0</v>
      </c>
      <c r="M209" s="26">
        <v>0</v>
      </c>
    </row>
    <row r="210" spans="1:13" ht="23.25" customHeight="1">
      <c r="A210" s="18"/>
      <c r="B210" s="31" t="s">
        <v>294</v>
      </c>
      <c r="C210" s="19" t="s">
        <v>381</v>
      </c>
      <c r="D210" s="19" t="s">
        <v>179</v>
      </c>
      <c r="E210" s="19" t="s">
        <v>28</v>
      </c>
      <c r="F210" s="19" t="s">
        <v>17</v>
      </c>
      <c r="G210" s="19" t="s">
        <v>17</v>
      </c>
      <c r="H210" s="19" t="s">
        <v>17</v>
      </c>
      <c r="I210" s="19" t="s">
        <v>18</v>
      </c>
      <c r="J210" s="26">
        <v>10000</v>
      </c>
      <c r="K210" s="21">
        <v>2900</v>
      </c>
      <c r="L210" s="21">
        <v>2900</v>
      </c>
      <c r="M210" s="26">
        <v>2900</v>
      </c>
    </row>
    <row r="211" spans="1:13" s="17" customFormat="1" ht="27" customHeight="1">
      <c r="A211" s="18"/>
      <c r="B211" s="19" t="s">
        <v>165</v>
      </c>
      <c r="C211" s="19" t="s">
        <v>381</v>
      </c>
      <c r="D211" s="19" t="s">
        <v>179</v>
      </c>
      <c r="E211" s="19" t="s">
        <v>28</v>
      </c>
      <c r="F211" s="19" t="s">
        <v>17</v>
      </c>
      <c r="G211" s="19" t="s">
        <v>17</v>
      </c>
      <c r="H211" s="19" t="s">
        <v>17</v>
      </c>
      <c r="I211" s="19" t="s">
        <v>18</v>
      </c>
      <c r="J211" s="26"/>
      <c r="K211" s="21">
        <v>12000</v>
      </c>
      <c r="L211" s="22">
        <v>12000</v>
      </c>
      <c r="M211" s="42">
        <v>12000</v>
      </c>
    </row>
    <row r="212" spans="1:13" ht="30.75" customHeight="1">
      <c r="A212" s="18"/>
      <c r="B212" s="19" t="s">
        <v>105</v>
      </c>
      <c r="C212" s="20" t="s">
        <v>381</v>
      </c>
      <c r="D212" s="19" t="s">
        <v>179</v>
      </c>
      <c r="E212" s="19" t="s">
        <v>28</v>
      </c>
      <c r="F212" s="19" t="s">
        <v>17</v>
      </c>
      <c r="G212" s="19" t="s">
        <v>17</v>
      </c>
      <c r="H212" s="19" t="s">
        <v>17</v>
      </c>
      <c r="I212" s="19" t="s">
        <v>18</v>
      </c>
      <c r="J212" s="23">
        <v>3950</v>
      </c>
      <c r="K212" s="21">
        <v>6500</v>
      </c>
      <c r="L212" s="21">
        <v>6500</v>
      </c>
      <c r="M212" s="26">
        <v>6500</v>
      </c>
    </row>
    <row r="213" spans="1:13" ht="27.75" customHeight="1">
      <c r="A213" s="18" t="s">
        <v>82</v>
      </c>
      <c r="B213" s="19" t="s">
        <v>350</v>
      </c>
      <c r="C213" s="20" t="s">
        <v>381</v>
      </c>
      <c r="D213" s="19" t="s">
        <v>26</v>
      </c>
      <c r="E213" s="19" t="s">
        <v>127</v>
      </c>
      <c r="F213" s="19" t="s">
        <v>17</v>
      </c>
      <c r="G213" s="19" t="s">
        <v>17</v>
      </c>
      <c r="H213" s="19" t="s">
        <v>17</v>
      </c>
      <c r="I213" s="19" t="s">
        <v>18</v>
      </c>
      <c r="J213" s="23"/>
      <c r="K213" s="137">
        <v>1000</v>
      </c>
      <c r="L213" s="137">
        <v>1000</v>
      </c>
      <c r="M213" s="23">
        <v>1000</v>
      </c>
    </row>
    <row r="214" spans="1:13" s="6" customFormat="1" ht="31.5" customHeight="1">
      <c r="A214" s="24" t="s">
        <v>82</v>
      </c>
      <c r="B214" s="31" t="s">
        <v>217</v>
      </c>
      <c r="C214" s="20" t="s">
        <v>381</v>
      </c>
      <c r="D214" s="20" t="s">
        <v>179</v>
      </c>
      <c r="E214" s="20" t="s">
        <v>29</v>
      </c>
      <c r="F214" s="19" t="s">
        <v>17</v>
      </c>
      <c r="G214" s="19" t="s">
        <v>17</v>
      </c>
      <c r="H214" s="19" t="s">
        <v>17</v>
      </c>
      <c r="I214" s="19" t="s">
        <v>18</v>
      </c>
      <c r="J214" s="23">
        <f>SUM(J215:J216)</f>
        <v>45000</v>
      </c>
      <c r="K214" s="23">
        <f>K215+K216</f>
        <v>10000</v>
      </c>
      <c r="L214" s="23">
        <f>L215+L216</f>
        <v>100000</v>
      </c>
      <c r="M214" s="23">
        <f>M215+M216</f>
        <v>10000</v>
      </c>
    </row>
    <row r="215" spans="1:13" ht="30.75" customHeight="1">
      <c r="A215" s="18"/>
      <c r="B215" s="187" t="s">
        <v>108</v>
      </c>
      <c r="C215" s="188"/>
      <c r="D215" s="188"/>
      <c r="E215" s="188"/>
      <c r="F215" s="188"/>
      <c r="G215" s="188"/>
      <c r="H215" s="188"/>
      <c r="I215" s="189"/>
      <c r="J215" s="26">
        <v>20000</v>
      </c>
      <c r="K215" s="21">
        <v>5000</v>
      </c>
      <c r="L215" s="21">
        <v>50000</v>
      </c>
      <c r="M215" s="26">
        <v>5000</v>
      </c>
    </row>
    <row r="216" spans="1:13" ht="23.25" customHeight="1">
      <c r="A216" s="18"/>
      <c r="B216" s="184" t="s">
        <v>109</v>
      </c>
      <c r="C216" s="185"/>
      <c r="D216" s="185"/>
      <c r="E216" s="185"/>
      <c r="F216" s="185"/>
      <c r="G216" s="185"/>
      <c r="H216" s="185"/>
      <c r="I216" s="186"/>
      <c r="J216" s="26">
        <v>25000</v>
      </c>
      <c r="K216" s="21">
        <v>5000</v>
      </c>
      <c r="L216" s="21">
        <v>50000</v>
      </c>
      <c r="M216" s="26">
        <v>5000</v>
      </c>
    </row>
    <row r="217" spans="1:13" s="6" customFormat="1" ht="20.25" customHeight="1">
      <c r="A217" s="24" t="s">
        <v>82</v>
      </c>
      <c r="B217" s="20" t="s">
        <v>107</v>
      </c>
      <c r="C217" s="20" t="s">
        <v>381</v>
      </c>
      <c r="D217" s="20" t="s">
        <v>179</v>
      </c>
      <c r="E217" s="20" t="s">
        <v>29</v>
      </c>
      <c r="F217" s="19" t="s">
        <v>17</v>
      </c>
      <c r="G217" s="19" t="s">
        <v>17</v>
      </c>
      <c r="H217" s="19" t="s">
        <v>17</v>
      </c>
      <c r="I217" s="19" t="s">
        <v>86</v>
      </c>
      <c r="J217" s="23">
        <v>19000</v>
      </c>
      <c r="K217" s="137">
        <v>2000</v>
      </c>
      <c r="L217" s="137">
        <v>0</v>
      </c>
      <c r="M217" s="138">
        <v>0</v>
      </c>
    </row>
    <row r="218" spans="1:13" s="6" customFormat="1" ht="21" customHeight="1">
      <c r="A218" s="24" t="s">
        <v>82</v>
      </c>
      <c r="B218" s="20" t="s">
        <v>305</v>
      </c>
      <c r="C218" s="20" t="s">
        <v>381</v>
      </c>
      <c r="D218" s="20" t="s">
        <v>179</v>
      </c>
      <c r="E218" s="20" t="s">
        <v>87</v>
      </c>
      <c r="F218" s="19" t="s">
        <v>17</v>
      </c>
      <c r="G218" s="19" t="s">
        <v>17</v>
      </c>
      <c r="H218" s="19" t="s">
        <v>17</v>
      </c>
      <c r="I218" s="19" t="s">
        <v>18</v>
      </c>
      <c r="J218" s="23" t="e">
        <f>SUM(#REF!)</f>
        <v>#REF!</v>
      </c>
      <c r="K218" s="23">
        <v>1000</v>
      </c>
      <c r="L218" s="23">
        <v>1000</v>
      </c>
      <c r="M218" s="23">
        <v>1000</v>
      </c>
    </row>
    <row r="219" spans="1:13" s="6" customFormat="1" ht="19.5" customHeight="1">
      <c r="A219" s="121"/>
      <c r="B219" s="52" t="s">
        <v>351</v>
      </c>
      <c r="C219" s="20"/>
      <c r="D219" s="20"/>
      <c r="E219" s="20"/>
      <c r="F219" s="19"/>
      <c r="G219" s="19"/>
      <c r="H219" s="19"/>
      <c r="I219" s="19" t="s">
        <v>345</v>
      </c>
      <c r="J219" s="23"/>
      <c r="K219" s="137">
        <f>SUM(K220:K231)</f>
        <v>1368421.08</v>
      </c>
      <c r="L219" s="137">
        <f t="shared" ref="L219:M219" si="11">SUM(L220:L231)</f>
        <v>0</v>
      </c>
      <c r="M219" s="23">
        <f t="shared" si="11"/>
        <v>0</v>
      </c>
    </row>
    <row r="220" spans="1:13" s="6" customFormat="1" ht="30.75" customHeight="1">
      <c r="A220" s="193" t="s">
        <v>82</v>
      </c>
      <c r="B220" s="195" t="s">
        <v>344</v>
      </c>
      <c r="C220" s="20" t="s">
        <v>382</v>
      </c>
      <c r="D220" s="20" t="s">
        <v>179</v>
      </c>
      <c r="E220" s="20" t="s">
        <v>42</v>
      </c>
      <c r="F220" s="19" t="s">
        <v>34</v>
      </c>
      <c r="G220" s="19" t="s">
        <v>17</v>
      </c>
      <c r="H220" s="19" t="s">
        <v>308</v>
      </c>
      <c r="I220" s="19" t="s">
        <v>345</v>
      </c>
      <c r="J220" s="23"/>
      <c r="K220" s="137">
        <v>300000</v>
      </c>
      <c r="L220" s="137">
        <v>0</v>
      </c>
      <c r="M220" s="23">
        <v>0</v>
      </c>
    </row>
    <row r="221" spans="1:13" s="6" customFormat="1" ht="27.75" customHeight="1">
      <c r="A221" s="194"/>
      <c r="B221" s="196"/>
      <c r="C221" s="20" t="s">
        <v>383</v>
      </c>
      <c r="D221" s="20" t="s">
        <v>179</v>
      </c>
      <c r="E221" s="20" t="s">
        <v>42</v>
      </c>
      <c r="F221" s="19" t="s">
        <v>34</v>
      </c>
      <c r="G221" s="19" t="s">
        <v>17</v>
      </c>
      <c r="H221" s="19" t="s">
        <v>308</v>
      </c>
      <c r="I221" s="19" t="s">
        <v>345</v>
      </c>
      <c r="J221" s="23"/>
      <c r="K221" s="137">
        <v>15789.48</v>
      </c>
      <c r="L221" s="137">
        <v>0</v>
      </c>
      <c r="M221" s="23">
        <v>0</v>
      </c>
    </row>
    <row r="222" spans="1:13" s="6" customFormat="1" ht="23.25" customHeight="1">
      <c r="A222" s="193" t="s">
        <v>82</v>
      </c>
      <c r="B222" s="195" t="s">
        <v>346</v>
      </c>
      <c r="C222" s="20" t="s">
        <v>382</v>
      </c>
      <c r="D222" s="20" t="s">
        <v>179</v>
      </c>
      <c r="E222" s="20" t="s">
        <v>28</v>
      </c>
      <c r="F222" s="19" t="s">
        <v>34</v>
      </c>
      <c r="G222" s="19" t="s">
        <v>17</v>
      </c>
      <c r="H222" s="19" t="s">
        <v>308</v>
      </c>
      <c r="I222" s="19" t="s">
        <v>345</v>
      </c>
      <c r="J222" s="23"/>
      <c r="K222" s="137">
        <v>250000</v>
      </c>
      <c r="L222" s="137">
        <v>0</v>
      </c>
      <c r="M222" s="23">
        <v>0</v>
      </c>
    </row>
    <row r="223" spans="1:13" s="6" customFormat="1" ht="30.75" customHeight="1">
      <c r="A223" s="194"/>
      <c r="B223" s="196"/>
      <c r="C223" s="20" t="s">
        <v>383</v>
      </c>
      <c r="D223" s="20" t="s">
        <v>179</v>
      </c>
      <c r="E223" s="20" t="s">
        <v>28</v>
      </c>
      <c r="F223" s="19" t="s">
        <v>34</v>
      </c>
      <c r="G223" s="19" t="s">
        <v>17</v>
      </c>
      <c r="H223" s="19" t="s">
        <v>308</v>
      </c>
      <c r="I223" s="19" t="s">
        <v>345</v>
      </c>
      <c r="J223" s="23"/>
      <c r="K223" s="137">
        <v>13157.9</v>
      </c>
      <c r="L223" s="137">
        <v>0</v>
      </c>
      <c r="M223" s="23">
        <v>0</v>
      </c>
    </row>
    <row r="224" spans="1:13" s="6" customFormat="1" ht="20.25" customHeight="1">
      <c r="A224" s="193" t="s">
        <v>82</v>
      </c>
      <c r="B224" s="195" t="s">
        <v>347</v>
      </c>
      <c r="C224" s="20" t="s">
        <v>382</v>
      </c>
      <c r="D224" s="20" t="s">
        <v>179</v>
      </c>
      <c r="E224" s="20" t="s">
        <v>42</v>
      </c>
      <c r="F224" s="19" t="s">
        <v>34</v>
      </c>
      <c r="G224" s="19" t="s">
        <v>17</v>
      </c>
      <c r="H224" s="19" t="s">
        <v>308</v>
      </c>
      <c r="I224" s="19" t="s">
        <v>345</v>
      </c>
      <c r="J224" s="23"/>
      <c r="K224" s="137">
        <v>210000</v>
      </c>
      <c r="L224" s="137">
        <v>0</v>
      </c>
      <c r="M224" s="23">
        <v>0</v>
      </c>
    </row>
    <row r="225" spans="1:13" s="6" customFormat="1" ht="17.25" customHeight="1">
      <c r="A225" s="194"/>
      <c r="B225" s="196"/>
      <c r="C225" s="20" t="s">
        <v>383</v>
      </c>
      <c r="D225" s="20" t="s">
        <v>179</v>
      </c>
      <c r="E225" s="20" t="s">
        <v>42</v>
      </c>
      <c r="F225" s="19" t="s">
        <v>34</v>
      </c>
      <c r="G225" s="19" t="s">
        <v>17</v>
      </c>
      <c r="H225" s="19" t="s">
        <v>308</v>
      </c>
      <c r="I225" s="19" t="s">
        <v>345</v>
      </c>
      <c r="J225" s="23"/>
      <c r="K225" s="137">
        <v>11052.64</v>
      </c>
      <c r="L225" s="137">
        <v>0</v>
      </c>
      <c r="M225" s="23">
        <v>0</v>
      </c>
    </row>
    <row r="226" spans="1:13" s="6" customFormat="1" ht="20.25" customHeight="1">
      <c r="A226" s="193" t="s">
        <v>82</v>
      </c>
      <c r="B226" s="195" t="s">
        <v>348</v>
      </c>
      <c r="C226" s="20" t="s">
        <v>383</v>
      </c>
      <c r="D226" s="20" t="s">
        <v>179</v>
      </c>
      <c r="E226" s="20" t="s">
        <v>42</v>
      </c>
      <c r="F226" s="19" t="s">
        <v>34</v>
      </c>
      <c r="G226" s="19" t="s">
        <v>17</v>
      </c>
      <c r="H226" s="19" t="s">
        <v>308</v>
      </c>
      <c r="I226" s="19" t="s">
        <v>345</v>
      </c>
      <c r="J226" s="23"/>
      <c r="K226" s="137">
        <v>40000</v>
      </c>
      <c r="L226" s="137">
        <v>0</v>
      </c>
      <c r="M226" s="23">
        <v>0</v>
      </c>
    </row>
    <row r="227" spans="1:13" s="6" customFormat="1" ht="23.25" customHeight="1">
      <c r="A227" s="194"/>
      <c r="B227" s="196"/>
      <c r="C227" s="20" t="s">
        <v>383</v>
      </c>
      <c r="D227" s="20" t="s">
        <v>179</v>
      </c>
      <c r="E227" s="20" t="s">
        <v>42</v>
      </c>
      <c r="F227" s="19" t="s">
        <v>34</v>
      </c>
      <c r="G227" s="19" t="s">
        <v>17</v>
      </c>
      <c r="H227" s="19" t="s">
        <v>308</v>
      </c>
      <c r="I227" s="19" t="s">
        <v>345</v>
      </c>
      <c r="J227" s="23"/>
      <c r="K227" s="137">
        <v>2105.27</v>
      </c>
      <c r="L227" s="137">
        <v>0</v>
      </c>
      <c r="M227" s="23">
        <v>0</v>
      </c>
    </row>
    <row r="228" spans="1:13" s="6" customFormat="1" ht="12.75" customHeight="1">
      <c r="A228" s="193" t="s">
        <v>82</v>
      </c>
      <c r="B228" s="195" t="s">
        <v>349</v>
      </c>
      <c r="C228" s="20" t="s">
        <v>383</v>
      </c>
      <c r="D228" s="20" t="s">
        <v>179</v>
      </c>
      <c r="E228" s="20" t="s">
        <v>42</v>
      </c>
      <c r="F228" s="19" t="s">
        <v>34</v>
      </c>
      <c r="G228" s="19" t="s">
        <v>17</v>
      </c>
      <c r="H228" s="19" t="s">
        <v>308</v>
      </c>
      <c r="I228" s="19" t="s">
        <v>345</v>
      </c>
      <c r="J228" s="23"/>
      <c r="K228" s="137">
        <v>120000</v>
      </c>
      <c r="L228" s="137">
        <v>0</v>
      </c>
      <c r="M228" s="23">
        <v>0</v>
      </c>
    </row>
    <row r="229" spans="1:13" s="6" customFormat="1" ht="33.75" customHeight="1">
      <c r="A229" s="194"/>
      <c r="B229" s="196"/>
      <c r="C229" s="20" t="s">
        <v>383</v>
      </c>
      <c r="D229" s="20" t="s">
        <v>179</v>
      </c>
      <c r="E229" s="20" t="s">
        <v>42</v>
      </c>
      <c r="F229" s="19" t="s">
        <v>34</v>
      </c>
      <c r="G229" s="19" t="s">
        <v>17</v>
      </c>
      <c r="H229" s="19" t="s">
        <v>308</v>
      </c>
      <c r="I229" s="19" t="s">
        <v>345</v>
      </c>
      <c r="J229" s="23"/>
      <c r="K229" s="137">
        <v>6315.79</v>
      </c>
      <c r="L229" s="137">
        <v>0</v>
      </c>
      <c r="M229" s="23">
        <v>0</v>
      </c>
    </row>
    <row r="230" spans="1:13" s="6" customFormat="1" ht="13.5" customHeight="1">
      <c r="A230" s="193" t="s">
        <v>82</v>
      </c>
      <c r="B230" s="195" t="s">
        <v>349</v>
      </c>
      <c r="C230" s="20" t="s">
        <v>383</v>
      </c>
      <c r="D230" s="20" t="s">
        <v>179</v>
      </c>
      <c r="E230" s="20" t="s">
        <v>42</v>
      </c>
      <c r="F230" s="19" t="s">
        <v>34</v>
      </c>
      <c r="G230" s="19" t="s">
        <v>17</v>
      </c>
      <c r="H230" s="19" t="s">
        <v>308</v>
      </c>
      <c r="I230" s="19" t="s">
        <v>345</v>
      </c>
      <c r="J230" s="23"/>
      <c r="K230" s="137">
        <v>380000</v>
      </c>
      <c r="L230" s="137">
        <v>0</v>
      </c>
      <c r="M230" s="23">
        <v>0</v>
      </c>
    </row>
    <row r="231" spans="1:13" s="6" customFormat="1" ht="22.5" customHeight="1">
      <c r="A231" s="194"/>
      <c r="B231" s="196"/>
      <c r="C231" s="20" t="s">
        <v>383</v>
      </c>
      <c r="D231" s="20" t="s">
        <v>179</v>
      </c>
      <c r="E231" s="20" t="s">
        <v>42</v>
      </c>
      <c r="F231" s="19" t="s">
        <v>34</v>
      </c>
      <c r="G231" s="19" t="s">
        <v>17</v>
      </c>
      <c r="H231" s="19" t="s">
        <v>308</v>
      </c>
      <c r="I231" s="19" t="s">
        <v>345</v>
      </c>
      <c r="J231" s="23"/>
      <c r="K231" s="137">
        <v>20000</v>
      </c>
      <c r="L231" s="137">
        <v>0</v>
      </c>
      <c r="M231" s="23">
        <v>0</v>
      </c>
    </row>
    <row r="232" spans="1:13" ht="21" customHeight="1">
      <c r="A232" s="24" t="s">
        <v>82</v>
      </c>
      <c r="B232" s="20" t="s">
        <v>298</v>
      </c>
      <c r="C232" s="20" t="s">
        <v>381</v>
      </c>
      <c r="D232" s="20" t="s">
        <v>185</v>
      </c>
      <c r="E232" s="20" t="s">
        <v>39</v>
      </c>
      <c r="F232" s="19" t="s">
        <v>17</v>
      </c>
      <c r="G232" s="19" t="s">
        <v>55</v>
      </c>
      <c r="H232" s="19" t="s">
        <v>17</v>
      </c>
      <c r="I232" s="19" t="s">
        <v>18</v>
      </c>
      <c r="J232" s="23">
        <v>23660</v>
      </c>
      <c r="K232" s="137">
        <v>20000</v>
      </c>
      <c r="L232" s="137">
        <v>39691.93</v>
      </c>
      <c r="M232" s="23">
        <v>79422.05</v>
      </c>
    </row>
    <row r="233" spans="1:13" ht="17.25" customHeight="1">
      <c r="A233" s="80"/>
      <c r="B233" s="80"/>
      <c r="C233" s="80"/>
      <c r="D233" s="80"/>
      <c r="E233" s="80"/>
      <c r="F233" s="80"/>
      <c r="G233" s="80" t="s">
        <v>161</v>
      </c>
      <c r="H233" s="80"/>
      <c r="I233" s="80"/>
      <c r="J233" s="81"/>
      <c r="K233" s="82">
        <v>0</v>
      </c>
      <c r="L233" s="84">
        <v>400000</v>
      </c>
      <c r="M233" s="84">
        <v>500000</v>
      </c>
    </row>
    <row r="234" spans="1:13" ht="20.25" customHeight="1">
      <c r="A234" s="190" t="s">
        <v>156</v>
      </c>
      <c r="B234" s="190"/>
      <c r="C234" s="190"/>
      <c r="D234" s="190"/>
      <c r="E234" s="190"/>
      <c r="F234" s="190"/>
      <c r="G234" s="190"/>
      <c r="H234" s="190"/>
      <c r="I234" s="190"/>
      <c r="J234" s="83" t="e">
        <f>J7+J21+J65+J67+J68+J78+#REF!+#REF!+J105+J108+J126+J128+J130+J135+J162+J165+J171+J176+J185+J188+J84</f>
        <v>#REF!</v>
      </c>
      <c r="K234" s="83">
        <f>K7+K20+K189</f>
        <v>25807657.460000001</v>
      </c>
      <c r="L234" s="83">
        <f t="shared" ref="L234:M234" si="12">L7+L20+L189</f>
        <v>17370247.460000001</v>
      </c>
      <c r="M234" s="83">
        <f t="shared" si="12"/>
        <v>17163327.460000001</v>
      </c>
    </row>
    <row r="235" spans="1:13" ht="21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3"/>
      <c r="K235" s="83"/>
      <c r="L235" s="84"/>
      <c r="M235" s="84"/>
    </row>
    <row r="236" spans="1:13" ht="14.25" customHeight="1">
      <c r="A236" s="124"/>
      <c r="B236" s="132"/>
      <c r="C236" s="190" t="s">
        <v>157</v>
      </c>
      <c r="D236" s="190"/>
      <c r="E236" s="190"/>
      <c r="F236" s="190"/>
      <c r="G236" s="190"/>
      <c r="H236" s="190"/>
      <c r="I236" s="190"/>
      <c r="J236" s="83">
        <v>19668758</v>
      </c>
      <c r="K236" s="85">
        <f>[1]ДЧБ!$H$33</f>
        <v>25807657.460000001</v>
      </c>
      <c r="L236" s="85">
        <f>[2]ДЧБ!$I$32</f>
        <v>17770247.460000001</v>
      </c>
      <c r="M236" s="85">
        <f>[2]ДЧБ!$J$32</f>
        <v>17663327.460000001</v>
      </c>
    </row>
    <row r="237" spans="1:13" ht="18" customHeight="1">
      <c r="A237" s="80"/>
      <c r="B237" s="132"/>
      <c r="C237" s="80"/>
      <c r="D237" s="80"/>
      <c r="E237" s="80"/>
      <c r="F237" s="80"/>
      <c r="G237" s="183" t="s">
        <v>160</v>
      </c>
      <c r="H237" s="183"/>
      <c r="I237" s="183"/>
      <c r="J237" s="83">
        <v>8690854</v>
      </c>
      <c r="K237" s="83">
        <f>[2]ДЧБ!$H$42</f>
        <v>14137654</v>
      </c>
      <c r="L237" s="84">
        <f>[2]ДЧБ!$I$42</f>
        <v>13839744</v>
      </c>
      <c r="M237" s="84">
        <f>[2]ДЧБ!$J$42</f>
        <v>14252424</v>
      </c>
    </row>
    <row r="238" spans="1:13" ht="15.75" customHeight="1">
      <c r="A238" s="80"/>
      <c r="B238" s="132"/>
      <c r="C238" s="80"/>
      <c r="D238" s="80"/>
      <c r="E238" s="80"/>
      <c r="F238" s="80"/>
      <c r="G238" s="80"/>
      <c r="H238" s="80"/>
      <c r="I238" s="80"/>
      <c r="J238" s="83"/>
      <c r="K238" s="83"/>
      <c r="L238" s="84"/>
      <c r="M238" s="84"/>
    </row>
    <row r="239" spans="1:13" ht="18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3" t="e">
        <f>J234-J236</f>
        <v>#REF!</v>
      </c>
      <c r="K239" s="83">
        <f>K234-K236</f>
        <v>0</v>
      </c>
      <c r="L239" s="83">
        <f>L234+L233-L236</f>
        <v>0</v>
      </c>
      <c r="M239" s="83">
        <f>M234+M233-M236</f>
        <v>0</v>
      </c>
    </row>
    <row r="240" spans="1:13" ht="20.25" customHeight="1">
      <c r="A240" s="80"/>
      <c r="B240" s="80"/>
      <c r="C240" s="80"/>
      <c r="D240" s="80"/>
      <c r="E240" s="80"/>
      <c r="F240" s="80"/>
      <c r="G240" s="80"/>
      <c r="H240" s="86">
        <v>0.09</v>
      </c>
      <c r="I240" s="80"/>
      <c r="J240" s="83">
        <f>J237*H240</f>
        <v>782176.86</v>
      </c>
      <c r="K240" s="83">
        <v>0</v>
      </c>
      <c r="L240" s="83">
        <v>0</v>
      </c>
      <c r="M240" s="83">
        <v>0</v>
      </c>
    </row>
    <row r="241" spans="1:13" ht="18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3"/>
      <c r="K241" s="83"/>
      <c r="L241" s="84"/>
      <c r="M241" s="84"/>
    </row>
    <row r="242" spans="1:13" ht="20.2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3"/>
      <c r="K242" s="83"/>
      <c r="L242" s="84"/>
      <c r="M242" s="84"/>
    </row>
    <row r="243" spans="1:13" ht="20.2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3" t="e">
        <f>J239-J240</f>
        <v>#REF!</v>
      </c>
      <c r="K243" s="83">
        <f>K239-K240</f>
        <v>0</v>
      </c>
      <c r="L243" s="83">
        <f>L239-L240</f>
        <v>0</v>
      </c>
      <c r="M243" s="83">
        <f>M239-M240</f>
        <v>0</v>
      </c>
    </row>
    <row r="244" spans="1:13" ht="15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3"/>
      <c r="K244" s="83"/>
      <c r="L244" s="84"/>
      <c r="M244" s="84"/>
    </row>
    <row r="245" spans="1:13" ht="17.25" customHeight="1">
      <c r="A245" s="80"/>
      <c r="B245" s="80"/>
      <c r="C245" s="80"/>
      <c r="D245" s="80"/>
      <c r="E245" s="83"/>
      <c r="F245" s="80"/>
      <c r="G245" s="80"/>
      <c r="H245" s="80" t="s">
        <v>364</v>
      </c>
      <c r="I245" s="80"/>
      <c r="J245" s="83"/>
      <c r="K245" s="83">
        <f>K230+K228+K226+K224+K222+K220+K193+K191+K160+K150+K148+K146+K133+K125+K123+K121+K116+K104+K102+K78+K64</f>
        <v>6398903.46</v>
      </c>
      <c r="L245" s="83">
        <f t="shared" ref="L245:M245" si="13">L230+L228+L226+L224+L222+L220+L193+L191+L160+L150+L148+L146+L133+L125+L123+L121+L116+L104+L102+L78+L64</f>
        <v>1580103.46</v>
      </c>
      <c r="M245" s="83">
        <f t="shared" si="13"/>
        <v>1037003.46</v>
      </c>
    </row>
    <row r="246" spans="1:13" ht="22.5" customHeight="1">
      <c r="A246" s="80"/>
      <c r="B246" s="80"/>
      <c r="C246" s="80"/>
      <c r="D246" s="80"/>
      <c r="E246" s="83"/>
      <c r="F246" s="83"/>
      <c r="G246" s="80"/>
      <c r="H246" s="80"/>
      <c r="I246" s="80"/>
      <c r="J246" s="83"/>
      <c r="K246" s="83">
        <f>[2]ДЧБ!$H$36</f>
        <v>6398903.46</v>
      </c>
      <c r="L246" s="84">
        <f>[2]ДЧБ!$I$36</f>
        <v>1580103.46</v>
      </c>
      <c r="M246" s="84">
        <f>[2]ДЧБ!$J$36</f>
        <v>1037003.46</v>
      </c>
    </row>
    <row r="247" spans="1:13" ht="31.5" customHeight="1">
      <c r="A247" s="80"/>
      <c r="B247" s="80"/>
      <c r="C247" s="80"/>
      <c r="D247" s="80"/>
      <c r="E247" s="80"/>
      <c r="F247" s="80"/>
      <c r="G247" s="80"/>
      <c r="H247" s="87" t="s">
        <v>159</v>
      </c>
      <c r="I247" s="87"/>
      <c r="J247" s="88">
        <v>2548000</v>
      </c>
      <c r="K247" s="88">
        <f>K110+K111+K112+K113+K115+K120+K122+K124</f>
        <v>2271100</v>
      </c>
      <c r="L247" s="88">
        <f>L110+L111+L112+L113+L115+L120+L122+L124</f>
        <v>2350400</v>
      </c>
      <c r="M247" s="88">
        <f t="shared" ref="M247" si="14">M110+M111+M112+M113+M115+M120+M122+M124</f>
        <v>2373900</v>
      </c>
    </row>
    <row r="248" spans="1:13" ht="26.25" customHeight="1">
      <c r="A248" s="80"/>
      <c r="B248" s="80"/>
      <c r="C248" s="80"/>
      <c r="D248" s="80"/>
      <c r="E248" s="80"/>
      <c r="F248" s="80"/>
      <c r="G248" s="80"/>
      <c r="H248" s="87" t="s">
        <v>232</v>
      </c>
      <c r="I248" s="87"/>
      <c r="J248" s="88"/>
      <c r="K248" s="88">
        <f>[2]ДЧБ!$H$44</f>
        <v>2271100</v>
      </c>
      <c r="L248" s="89">
        <f>[2]ДЧБ!$I$44</f>
        <v>2350400</v>
      </c>
      <c r="M248" s="89">
        <f>[2]ДЧБ!$J$44</f>
        <v>2373900</v>
      </c>
    </row>
    <row r="249" spans="1:13" ht="29.25" customHeight="1">
      <c r="A249" s="80"/>
      <c r="B249" s="80"/>
      <c r="C249" s="80"/>
      <c r="D249" s="80"/>
      <c r="E249" s="80"/>
      <c r="F249" s="80"/>
      <c r="G249" s="80"/>
      <c r="H249" s="87"/>
      <c r="I249" s="87"/>
      <c r="J249" s="88"/>
      <c r="K249" s="88"/>
      <c r="L249" s="89"/>
      <c r="M249" s="89"/>
    </row>
    <row r="250" spans="1:13" ht="33.75" customHeight="1">
      <c r="H250" s="90" t="s">
        <v>233</v>
      </c>
      <c r="I250" s="90"/>
      <c r="J250" s="91"/>
      <c r="K250" s="92">
        <f>K248-K247</f>
        <v>0</v>
      </c>
      <c r="L250" s="93"/>
      <c r="M250" s="93"/>
    </row>
    <row r="251" spans="1:13" ht="20.25" customHeight="1">
      <c r="J251" s="13"/>
      <c r="K251" s="13"/>
      <c r="L251" s="94"/>
      <c r="M251" s="94"/>
    </row>
  </sheetData>
  <autoFilter ref="A1:A251"/>
  <mergeCells count="41">
    <mergeCell ref="A3:K3"/>
    <mergeCell ref="A20:B20"/>
    <mergeCell ref="B62:I62"/>
    <mergeCell ref="B132:B133"/>
    <mergeCell ref="A145:A146"/>
    <mergeCell ref="B145:B146"/>
    <mergeCell ref="B124:B125"/>
    <mergeCell ref="A124:A125"/>
    <mergeCell ref="B101:B102"/>
    <mergeCell ref="A101:A102"/>
    <mergeCell ref="B103:B104"/>
    <mergeCell ref="A103:A104"/>
    <mergeCell ref="B120:B121"/>
    <mergeCell ref="B122:B123"/>
    <mergeCell ref="A155:A156"/>
    <mergeCell ref="B155:B156"/>
    <mergeCell ref="B226:B227"/>
    <mergeCell ref="A228:A229"/>
    <mergeCell ref="B228:B229"/>
    <mergeCell ref="A122:A123"/>
    <mergeCell ref="A120:A121"/>
    <mergeCell ref="B147:B148"/>
    <mergeCell ref="A149:A150"/>
    <mergeCell ref="B149:B150"/>
    <mergeCell ref="A147:A148"/>
    <mergeCell ref="G237:I237"/>
    <mergeCell ref="B180:I180"/>
    <mergeCell ref="B215:I215"/>
    <mergeCell ref="B216:I216"/>
    <mergeCell ref="A234:I234"/>
    <mergeCell ref="C236:I236"/>
    <mergeCell ref="A189:B189"/>
    <mergeCell ref="A220:A221"/>
    <mergeCell ref="A222:A223"/>
    <mergeCell ref="B220:B221"/>
    <mergeCell ref="B222:B223"/>
    <mergeCell ref="A224:A225"/>
    <mergeCell ref="A230:A231"/>
    <mergeCell ref="B230:B231"/>
    <mergeCell ref="B224:B225"/>
    <mergeCell ref="A226:A227"/>
  </mergeCells>
  <phoneticPr fontId="19" type="noConversion"/>
  <pageMargins left="0.35433070866141736" right="0.35433070866141736" top="0.39370078740157483" bottom="0.39370078740157483" header="0.51181102362204722" footer="0.51181102362204722"/>
  <pageSetup paperSize="9" scale="73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Планир24-25-26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rep:2.48.0.174</dc:description>
  <cp:lastModifiedBy>user</cp:lastModifiedBy>
  <cp:lastPrinted>2023-11-10T05:27:26Z</cp:lastPrinted>
  <dcterms:created xsi:type="dcterms:W3CDTF">2019-08-21T12:28:00Z</dcterms:created>
  <dcterms:modified xsi:type="dcterms:W3CDTF">2023-11-14T07:45:57Z</dcterms:modified>
</cp:coreProperties>
</file>